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65461" windowWidth="7680" windowHeight="8685" tabRatio="763" firstSheet="1" activeTab="5"/>
  </bookViews>
  <sheets>
    <sheet name="予選記録記入シート" sheetId="1" r:id="rId1"/>
    <sheet name="決勝記録記入シート" sheetId="2" r:id="rId2"/>
    <sheet name="スコアシート" sheetId="3" r:id="rId3"/>
    <sheet name="年間ランキング" sheetId="4" r:id="rId4"/>
    <sheet name="年間ランキング (千分率版)" sheetId="5" r:id="rId5"/>
    <sheet name="選手基本情報シート" sheetId="6" r:id="rId6"/>
    <sheet name="タスク基本情報シート" sheetId="7" r:id="rId7"/>
    <sheet name="ジャッジペーパー" sheetId="8" r:id="rId8"/>
    <sheet name="第一戦結果" sheetId="9" r:id="rId9"/>
    <sheet name="第二戦結果" sheetId="10" r:id="rId10"/>
  </sheets>
  <definedNames>
    <definedName name="_xlnm.Print_Area" localSheetId="7">'ジャッジペーパー'!$A$1:$O$54</definedName>
    <definedName name="_xlnm.Print_Area" localSheetId="2">'スコアシート'!$R$2:$Y$16</definedName>
    <definedName name="_xlnm.Print_Area" localSheetId="9">'第二戦結果'!#REF!</definedName>
    <definedName name="_xlnm.Print_Area" localSheetId="3">'年間ランキング'!$B$1:$K$53</definedName>
    <definedName name="_xlnm.Print_Area" localSheetId="4">'年間ランキング (千分率版)'!$B$1:$N$53</definedName>
    <definedName name="_xlnm.Print_Area" localSheetId="0">'予選記録記入シート'!$A$1:$DK$148</definedName>
  </definedNames>
  <calcPr fullCalcOnLoad="1"/>
</workbook>
</file>

<file path=xl/comments6.xml><?xml version="1.0" encoding="utf-8"?>
<comments xmlns="http://schemas.openxmlformats.org/spreadsheetml/2006/main">
  <authors>
    <author>T-Craft</author>
  </authors>
  <commentList>
    <comment ref="C2" authorId="0">
      <text>
        <r>
          <rPr>
            <b/>
            <sz val="10"/>
            <rFont val="ＭＳ Ｐゴシック"/>
            <family val="3"/>
          </rPr>
          <t>選手名は右側の
選手登録用データ
からコピーしてください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<sst xmlns="http://schemas.openxmlformats.org/spreadsheetml/2006/main" count="1213" uniqueCount="398">
  <si>
    <t>A</t>
  </si>
  <si>
    <t>E</t>
  </si>
  <si>
    <t>L</t>
  </si>
  <si>
    <t>O</t>
  </si>
  <si>
    <t>R</t>
  </si>
  <si>
    <t>順位</t>
  </si>
  <si>
    <t>タスクＡ</t>
  </si>
  <si>
    <t>タスクＲ</t>
  </si>
  <si>
    <t>MAX(分)</t>
  </si>
  <si>
    <t>タスク番号</t>
  </si>
  <si>
    <t>分</t>
  </si>
  <si>
    <t>秒</t>
  </si>
  <si>
    <t>素点</t>
  </si>
  <si>
    <t>①</t>
  </si>
  <si>
    <t>②</t>
  </si>
  <si>
    <t>MAX(秒)</t>
  </si>
  <si>
    <t>タスク</t>
  </si>
  <si>
    <t>素点計</t>
  </si>
  <si>
    <t>千分率計</t>
  </si>
  <si>
    <t>グループMAX</t>
  </si>
  <si>
    <t>Aグループ</t>
  </si>
  <si>
    <t>作業時間(分)</t>
  </si>
  <si>
    <t>従って、ルール上のMAX時間でない場合があります。</t>
  </si>
  <si>
    <t>注意：</t>
  </si>
  <si>
    <t>MAX(秒）は集計上、一飛行ポイントの上限設定のために使用しています。</t>
  </si>
  <si>
    <t>MAX時間が設定されていない場合は、作業時間をMAXとして表示します。</t>
  </si>
  <si>
    <t>タスク情報マスター</t>
  </si>
  <si>
    <t>得点ルール</t>
  </si>
  <si>
    <r>
      <t>３回同時投げ。飛行秒数＝得点。</t>
    </r>
    <r>
      <rPr>
        <b/>
        <sz val="11"/>
        <color indexed="10"/>
        <rFont val="ＭＳ Ｐゴシック"/>
        <family val="3"/>
      </rPr>
      <t>着地順による加減点は無し。</t>
    </r>
  </si>
  <si>
    <t>８回の合計飛行秒</t>
  </si>
  <si>
    <t>注）１回の飛行がＭＡＸ時間を超えた場合は、得点はＭＡＸ時間分となり</t>
  </si>
  <si>
    <t>ＭＡＸオーバー分の減点は無し。</t>
  </si>
  <si>
    <t>B</t>
  </si>
  <si>
    <t>C</t>
  </si>
  <si>
    <t>D</t>
  </si>
  <si>
    <t>F</t>
  </si>
  <si>
    <t>G</t>
  </si>
  <si>
    <t>H</t>
  </si>
  <si>
    <t>I</t>
  </si>
  <si>
    <t>J</t>
  </si>
  <si>
    <t>K</t>
  </si>
  <si>
    <t>M</t>
  </si>
  <si>
    <t>N</t>
  </si>
  <si>
    <t>P</t>
  </si>
  <si>
    <t>Q</t>
  </si>
  <si>
    <t>タスクK</t>
  </si>
  <si>
    <t>タスクP</t>
  </si>
  <si>
    <t>課題</t>
  </si>
  <si>
    <t>タスクH</t>
  </si>
  <si>
    <t>１回の飛行時間３０秒毎に、１点</t>
  </si>
  <si>
    <t>ラウンド番号</t>
  </si>
  <si>
    <t>上位３フライトの合計飛行時間</t>
  </si>
  <si>
    <t>上位４フライトの合計飛行時間</t>
  </si>
  <si>
    <t>上位５フライトの合計飛行時間</t>
  </si>
  <si>
    <t>上位８フライトの合計飛行時間</t>
  </si>
  <si>
    <t>最終フライトとそのひとつ前のフライトの合計飛行時間</t>
  </si>
  <si>
    <t>最終フライトの飛行時間</t>
  </si>
  <si>
    <t>課題時間は前回のフライト時間＋１秒。初回のみMAX３分あり</t>
  </si>
  <si>
    <t>課題時間は１０秒から５秒づつ増加</t>
  </si>
  <si>
    <t>課題時間は３０秒から１５秒づつ増加</t>
  </si>
  <si>
    <t>ポーカー（課題時間は自己申告）</t>
  </si>
  <si>
    <t>３回同時投げ。着地順ポイント、MAX以上は同ポイント。</t>
  </si>
  <si>
    <t>６フライトの内の上位３フライトの合計飛行時間</t>
  </si>
  <si>
    <t>タスクK</t>
  </si>
  <si>
    <t>タスクE</t>
  </si>
  <si>
    <t>①</t>
  </si>
  <si>
    <t>②</t>
  </si>
  <si>
    <t>グループMAX</t>
  </si>
  <si>
    <t>5,6</t>
  </si>
  <si>
    <t>Bグループ</t>
  </si>
  <si>
    <t>Cグループ</t>
  </si>
  <si>
    <t>Dグループ</t>
  </si>
  <si>
    <t>出場者マスター</t>
  </si>
  <si>
    <t>集計用ワーク領域</t>
  </si>
  <si>
    <t>素点未考慮</t>
  </si>
  <si>
    <t>選手名登録用基データ</t>
  </si>
  <si>
    <t>氏名</t>
  </si>
  <si>
    <t>予備
バンド１</t>
  </si>
  <si>
    <t>予備
バンド２</t>
  </si>
  <si>
    <t>予備
バンド３</t>
  </si>
  <si>
    <t>タスクA</t>
  </si>
  <si>
    <t>素点
合計</t>
  </si>
  <si>
    <t>得点
合計</t>
  </si>
  <si>
    <t>素点
ﾁｪｯｸ</t>
  </si>
  <si>
    <t>得点
ﾁｪｯｸ</t>
  </si>
  <si>
    <t>選手名はこのデータをコピーして使用してください</t>
  </si>
  <si>
    <t>得点</t>
  </si>
  <si>
    <t>基礎データ</t>
  </si>
  <si>
    <t>名</t>
  </si>
  <si>
    <t>参加</t>
  </si>
  <si>
    <t>欠席</t>
  </si>
  <si>
    <t>整合</t>
  </si>
  <si>
    <t>欠席選手</t>
  </si>
  <si>
    <t>メインバンド</t>
  </si>
  <si>
    <t>タスクR</t>
  </si>
  <si>
    <t>予　　　　選</t>
  </si>
  <si>
    <t>決　　勝</t>
  </si>
  <si>
    <t>素点合計</t>
  </si>
  <si>
    <t>得点合計</t>
  </si>
  <si>
    <t>合計得点</t>
  </si>
  <si>
    <t>タスクＡ</t>
  </si>
  <si>
    <t>タスクＲ</t>
  </si>
  <si>
    <t>予　　選</t>
  </si>
  <si>
    <t>決勝</t>
  </si>
  <si>
    <t>記入上の注意：</t>
  </si>
  <si>
    <t>タスクＥ</t>
  </si>
  <si>
    <t>ジャッジサイン</t>
  </si>
  <si>
    <t>タスクA</t>
  </si>
  <si>
    <t>タスクP</t>
  </si>
  <si>
    <t>タスクR</t>
  </si>
  <si>
    <t>タスクK</t>
  </si>
  <si>
    <t>A2</t>
  </si>
  <si>
    <t>A2</t>
  </si>
  <si>
    <t>A3</t>
  </si>
  <si>
    <t>A3</t>
  </si>
  <si>
    <t>A4</t>
  </si>
  <si>
    <t>A4</t>
  </si>
  <si>
    <t>A1</t>
  </si>
  <si>
    <t>A1</t>
  </si>
  <si>
    <t>A5</t>
  </si>
  <si>
    <t>A5</t>
  </si>
  <si>
    <t>A6</t>
  </si>
  <si>
    <t>A6</t>
  </si>
  <si>
    <t>A7</t>
  </si>
  <si>
    <t>A7</t>
  </si>
  <si>
    <t>A8</t>
  </si>
  <si>
    <t>A8</t>
  </si>
  <si>
    <t>A9</t>
  </si>
  <si>
    <t>A9</t>
  </si>
  <si>
    <t>AA</t>
  </si>
  <si>
    <t>AA</t>
  </si>
  <si>
    <t>AB</t>
  </si>
  <si>
    <t>AB</t>
  </si>
  <si>
    <t>AC</t>
  </si>
  <si>
    <t>AC</t>
  </si>
  <si>
    <t>B1</t>
  </si>
  <si>
    <t>B1</t>
  </si>
  <si>
    <t>B2</t>
  </si>
  <si>
    <t>B2</t>
  </si>
  <si>
    <t>B3</t>
  </si>
  <si>
    <t>B3</t>
  </si>
  <si>
    <t>B4</t>
  </si>
  <si>
    <t>B4</t>
  </si>
  <si>
    <t>B5</t>
  </si>
  <si>
    <t>B5</t>
  </si>
  <si>
    <t>B6</t>
  </si>
  <si>
    <t>B6</t>
  </si>
  <si>
    <t>B7</t>
  </si>
  <si>
    <t>B7</t>
  </si>
  <si>
    <t>B8</t>
  </si>
  <si>
    <t>B8</t>
  </si>
  <si>
    <t>B9</t>
  </si>
  <si>
    <t>B9</t>
  </si>
  <si>
    <t>BA</t>
  </si>
  <si>
    <t>BA</t>
  </si>
  <si>
    <t>BB</t>
  </si>
  <si>
    <t>BB</t>
  </si>
  <si>
    <t>BC</t>
  </si>
  <si>
    <t>BC</t>
  </si>
  <si>
    <t>C1</t>
  </si>
  <si>
    <t>C1</t>
  </si>
  <si>
    <t>C2</t>
  </si>
  <si>
    <t>C2</t>
  </si>
  <si>
    <t>C3</t>
  </si>
  <si>
    <t>C3</t>
  </si>
  <si>
    <t>C4</t>
  </si>
  <si>
    <t>C4</t>
  </si>
  <si>
    <t>C5</t>
  </si>
  <si>
    <t>C5</t>
  </si>
  <si>
    <t>C6</t>
  </si>
  <si>
    <t>C6</t>
  </si>
  <si>
    <t>C7</t>
  </si>
  <si>
    <t>C7</t>
  </si>
  <si>
    <t>C8</t>
  </si>
  <si>
    <t>C8</t>
  </si>
  <si>
    <t>C9</t>
  </si>
  <si>
    <t>C9</t>
  </si>
  <si>
    <t>CA</t>
  </si>
  <si>
    <t>CA</t>
  </si>
  <si>
    <t>CB</t>
  </si>
  <si>
    <t>CB</t>
  </si>
  <si>
    <t>CC</t>
  </si>
  <si>
    <t>CC</t>
  </si>
  <si>
    <t>D1</t>
  </si>
  <si>
    <t>D1</t>
  </si>
  <si>
    <t>D2</t>
  </si>
  <si>
    <t>D2</t>
  </si>
  <si>
    <t>D3</t>
  </si>
  <si>
    <t>D3</t>
  </si>
  <si>
    <t>D4</t>
  </si>
  <si>
    <t>D4</t>
  </si>
  <si>
    <t>D5</t>
  </si>
  <si>
    <t>D5</t>
  </si>
  <si>
    <t>D6</t>
  </si>
  <si>
    <t>D6</t>
  </si>
  <si>
    <t>D7</t>
  </si>
  <si>
    <t>D7</t>
  </si>
  <si>
    <t>D8</t>
  </si>
  <si>
    <t>D8</t>
  </si>
  <si>
    <t>D9</t>
  </si>
  <si>
    <t>D9</t>
  </si>
  <si>
    <t>DA</t>
  </si>
  <si>
    <t>DA</t>
  </si>
  <si>
    <t>DB</t>
  </si>
  <si>
    <t>DB</t>
  </si>
  <si>
    <t>DC</t>
  </si>
  <si>
    <t>DC</t>
  </si>
  <si>
    <t>A1</t>
  </si>
  <si>
    <t>選手番号</t>
  </si>
  <si>
    <t>タスクH</t>
  </si>
  <si>
    <t>タスクK</t>
  </si>
  <si>
    <t>タスク</t>
  </si>
  <si>
    <t>Ｈ</t>
  </si>
  <si>
    <t>Ａ</t>
  </si>
  <si>
    <t>Ｐ</t>
  </si>
  <si>
    <t>Ｒ</t>
  </si>
  <si>
    <t>Ｋ</t>
  </si>
  <si>
    <t>合計</t>
  </si>
  <si>
    <t>ｸﾞﾙｰﾌﾟ
順位</t>
  </si>
  <si>
    <t>予選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</si>
  <si>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</si>
  <si>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</si>
  <si>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</si>
  <si>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</si>
  <si>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</si>
  <si>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</si>
  <si>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</si>
  <si>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</si>
  <si>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</si>
  <si>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</si>
  <si>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</si>
  <si>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</si>
  <si>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予選順位</t>
  </si>
  <si>
    <t>選手番号＿＿＿</t>
  </si>
  <si>
    <t>氏名＿＿＿＿＿＿＿＿＿＿</t>
  </si>
  <si>
    <t>バンド＿＿＿</t>
  </si>
  <si>
    <t>高部　弥</t>
  </si>
  <si>
    <t>高井　克孝</t>
  </si>
  <si>
    <t>伊藤　孝明</t>
  </si>
  <si>
    <t>遠藤　秀幸</t>
  </si>
  <si>
    <t>奥川　篤生</t>
  </si>
  <si>
    <t>横塚　洋人</t>
  </si>
  <si>
    <t>加納　勉</t>
  </si>
  <si>
    <t>岩田　仁巳</t>
  </si>
  <si>
    <t>久代　秀雄</t>
  </si>
  <si>
    <t>金井塚　徹</t>
  </si>
  <si>
    <t>向後　実</t>
  </si>
  <si>
    <t>山田　明彦</t>
  </si>
  <si>
    <t>時田　泰</t>
  </si>
  <si>
    <t>小松　広克</t>
  </si>
  <si>
    <t>小川　仁</t>
  </si>
  <si>
    <t>小太刀　守</t>
  </si>
  <si>
    <t>上代　洋一</t>
  </si>
  <si>
    <t>中島　悟</t>
  </si>
  <si>
    <t>朝妻　豊彦</t>
  </si>
  <si>
    <t>長谷川　正典</t>
  </si>
  <si>
    <t>渡辺　勝弘</t>
  </si>
  <si>
    <t>渡辺　翼</t>
  </si>
  <si>
    <t>八文字　昇</t>
  </si>
  <si>
    <t>飯沢　博</t>
  </si>
  <si>
    <t>木村　正明</t>
  </si>
  <si>
    <t>流郷　繁</t>
  </si>
  <si>
    <t>バンド分析</t>
  </si>
  <si>
    <t>77</t>
  </si>
  <si>
    <t>79</t>
  </si>
  <si>
    <t>81</t>
  </si>
  <si>
    <t>83</t>
  </si>
  <si>
    <t>85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</si>
  <si>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</si>
  <si>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</si>
  <si>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</si>
  <si>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</si>
  <si>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</si>
  <si>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</si>
  <si>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</si>
  <si>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</si>
  <si>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</si>
  <si>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</si>
  <si>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</si>
  <si>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</si>
  <si>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その他</t>
  </si>
  <si>
    <t>②</t>
  </si>
  <si>
    <t>③</t>
  </si>
  <si>
    <r>
      <t>課題時間は１分から</t>
    </r>
    <r>
      <rPr>
        <b/>
        <sz val="11"/>
        <color indexed="12"/>
        <rFont val="ＭＳ Ｐゴシック"/>
        <family val="3"/>
      </rPr>
      <t>Ｎ</t>
    </r>
    <r>
      <rPr>
        <b/>
        <sz val="11"/>
        <color indexed="10"/>
        <rFont val="ＭＳ Ｐゴシック"/>
        <family val="3"/>
      </rPr>
      <t>分まで１分刻みでクリア順序は任意</t>
    </r>
  </si>
  <si>
    <t>タスクP</t>
  </si>
  <si>
    <t>馬場　博</t>
  </si>
  <si>
    <t>清瀬　禎一</t>
  </si>
  <si>
    <t>山本　喜士朗</t>
  </si>
  <si>
    <t>荒井　稔</t>
  </si>
  <si>
    <t>荒井　宏政</t>
  </si>
  <si>
    <t>橋本　健司</t>
  </si>
  <si>
    <t>蓮見　豊浩</t>
  </si>
  <si>
    <t>削除可能です</t>
  </si>
  <si>
    <t>第一戦</t>
  </si>
  <si>
    <t>第二戦</t>
  </si>
  <si>
    <t>関野　信夫</t>
  </si>
  <si>
    <t>岩田　仁巳</t>
  </si>
  <si>
    <t>久代　秀雄</t>
  </si>
  <si>
    <t>金井塚　徹</t>
  </si>
  <si>
    <t>向後　実</t>
  </si>
  <si>
    <t>高井　克孝</t>
  </si>
  <si>
    <t>山田　明彦</t>
  </si>
  <si>
    <t>時田　泰</t>
  </si>
  <si>
    <t>小松　広克</t>
  </si>
  <si>
    <t>小川　仁</t>
  </si>
  <si>
    <t>小太刀　守</t>
  </si>
  <si>
    <t>上代　洋一</t>
  </si>
  <si>
    <t>中島　悟</t>
  </si>
  <si>
    <t>朝妻　豊彦</t>
  </si>
  <si>
    <t>長谷川　正典</t>
  </si>
  <si>
    <t>渡辺　勝弘</t>
  </si>
  <si>
    <t>渡辺　翼</t>
  </si>
  <si>
    <t>八文字　昇</t>
  </si>
  <si>
    <t>飯沢　博</t>
  </si>
  <si>
    <t>木村　正明</t>
  </si>
  <si>
    <t>流郷　繁</t>
  </si>
  <si>
    <t>馬場　博</t>
  </si>
  <si>
    <t>清瀬　禎一</t>
  </si>
  <si>
    <t>山本　喜士朗</t>
  </si>
  <si>
    <t>荒井　稔</t>
  </si>
  <si>
    <t>荒井　宏政</t>
  </si>
  <si>
    <t>橋本　健司</t>
  </si>
  <si>
    <t>蓮見　豊浩</t>
  </si>
  <si>
    <t>タスクH</t>
  </si>
  <si>
    <t>タスクA</t>
  </si>
  <si>
    <t>第一戦（５／１３）</t>
  </si>
  <si>
    <t>加納　勉</t>
  </si>
  <si>
    <t>遠藤　秀幸</t>
  </si>
  <si>
    <t>奥川　篤生</t>
  </si>
  <si>
    <t>横塚　洋人</t>
  </si>
  <si>
    <t>伊藤　孝明</t>
  </si>
  <si>
    <t>高部　弥</t>
  </si>
  <si>
    <t>←チェック用数式</t>
  </si>
  <si>
    <t>白地の選手は今年度のポイントを持っている選手です。</t>
  </si>
  <si>
    <t>50</t>
  </si>
  <si>
    <t>51</t>
  </si>
  <si>
    <t>52</t>
  </si>
  <si>
    <t>53</t>
  </si>
  <si>
    <t>54</t>
  </si>
  <si>
    <t>17</t>
  </si>
  <si>
    <t>18</t>
  </si>
  <si>
    <t>19</t>
  </si>
  <si>
    <t>20</t>
  </si>
  <si>
    <t>21</t>
  </si>
  <si>
    <t>佐々木　誠</t>
  </si>
  <si>
    <t>佐々木　誠</t>
  </si>
  <si>
    <t>戸田　浩一</t>
  </si>
  <si>
    <t>久保  晃英</t>
  </si>
  <si>
    <t>宮辺　康治</t>
  </si>
  <si>
    <t>宮辺　康治</t>
  </si>
  <si>
    <t>桜井 定一</t>
  </si>
  <si>
    <t>宮辺　康治</t>
  </si>
  <si>
    <t>第二戦（７／２２）</t>
  </si>
  <si>
    <t>タスクH</t>
  </si>
  <si>
    <t>タスクＡ</t>
  </si>
  <si>
    <t>タスクP</t>
  </si>
  <si>
    <t>タスクＲ</t>
  </si>
  <si>
    <t>タスクK</t>
  </si>
  <si>
    <t>第三戦</t>
  </si>
  <si>
    <t>全日本Ｆ３Ｋ大会　２００６　第３戦　ジャッジペーパー</t>
  </si>
  <si>
    <t>小洞　進</t>
  </si>
  <si>
    <r>
      <t>桜井　</t>
    </r>
    <r>
      <rPr>
        <sz val="11"/>
        <rFont val="ＭＳ Ｐゴシック"/>
        <family val="3"/>
      </rPr>
      <t>定一</t>
    </r>
  </si>
  <si>
    <t>久保　晃英</t>
  </si>
  <si>
    <t>全日本Ｆ３Ｋ大会　２００６　第３戦　スコアシート</t>
  </si>
  <si>
    <t>全日本Ｆ３Ｋ大会　２００６　年間ランキング</t>
  </si>
  <si>
    <t>桜井　定一</t>
  </si>
  <si>
    <t>全日本Ｆ３Ｋ大会　２００６　第３戦　決勝スコアシート</t>
  </si>
  <si>
    <t>全日本Ｆ３Ｋ大会　２００６　第３戦　予選スコアシート</t>
  </si>
  <si>
    <t>千分率点</t>
  </si>
  <si>
    <t>小洞　進</t>
  </si>
  <si>
    <t>小洞　進</t>
  </si>
  <si>
    <t>松本　雅彦</t>
  </si>
  <si>
    <t>松本　雅彦</t>
  </si>
  <si>
    <t>市川　一幸</t>
  </si>
  <si>
    <t>市川　一幸</t>
  </si>
  <si>
    <r>
      <t>抜けは選手登録用基データ欄のピンクの領域の</t>
    </r>
    <r>
      <rPr>
        <b/>
        <sz val="11"/>
        <rFont val="ＭＳ Ｐゴシック"/>
        <family val="3"/>
      </rPr>
      <t>###</t>
    </r>
    <r>
      <rPr>
        <sz val="11"/>
        <rFont val="ＭＳ Ｐゴシック"/>
        <family val="3"/>
      </rPr>
      <t>を確認</t>
    </r>
  </si>
  <si>
    <r>
      <t>ダブりはＴ列のピンクの領域の</t>
    </r>
    <r>
      <rPr>
        <b/>
        <sz val="11"/>
        <rFont val="ＭＳ Ｐゴシック"/>
        <family val="3"/>
      </rPr>
      <t>ダブり</t>
    </r>
    <r>
      <rPr>
        <sz val="11"/>
        <rFont val="ＭＳ Ｐゴシック"/>
        <family val="3"/>
      </rPr>
      <t>を確認</t>
    </r>
  </si>
  <si>
    <t>ダブり＋数字でなければＯＫ</t>
  </si>
  <si>
    <t>←</t>
  </si>
  <si>
    <t>青木　健児</t>
  </si>
  <si>
    <t>青木　健児</t>
  </si>
  <si>
    <t>五百部　達也</t>
  </si>
  <si>
    <t>郭　康隆</t>
  </si>
  <si>
    <t>上野　泰寛</t>
  </si>
  <si>
    <r>
      <t>５．作業時間終了時に飛行中の場合、作業時間終了までを飛行として記入してください。</t>
    </r>
  </si>
  <si>
    <r>
      <t>４．MAX等の数字以外の記入は無効となりますので注意してください。</t>
    </r>
  </si>
  <si>
    <r>
      <t>１．グループ分け表を参照しご自分の</t>
    </r>
    <r>
      <rPr>
        <b/>
        <sz val="12"/>
        <rFont val="ＭＳ Ｐゴシック"/>
        <family val="3"/>
      </rPr>
      <t>選手番号</t>
    </r>
    <r>
      <rPr>
        <sz val="11"/>
        <rFont val="ＭＳ Ｐゴシック"/>
        <family val="3"/>
      </rPr>
      <t>、</t>
    </r>
    <r>
      <rPr>
        <b/>
        <sz val="12"/>
        <rFont val="ＭＳ Ｐゴシック"/>
        <family val="3"/>
      </rPr>
      <t>氏名</t>
    </r>
    <r>
      <rPr>
        <sz val="11"/>
        <rFont val="ＭＳ Ｐゴシック"/>
        <family val="3"/>
      </rPr>
      <t>を記入してください。</t>
    </r>
  </si>
  <si>
    <r>
      <t>２．飛行時間は</t>
    </r>
    <r>
      <rPr>
        <b/>
        <sz val="12"/>
        <rFont val="ＭＳ Ｐゴシック"/>
        <family val="3"/>
      </rPr>
      <t>秒単位に切り捨て</t>
    </r>
    <r>
      <rPr>
        <sz val="11"/>
        <rFont val="ＭＳ Ｐゴシック"/>
        <family val="3"/>
      </rPr>
      <t>て</t>
    </r>
    <r>
      <rPr>
        <b/>
        <sz val="12"/>
        <rFont val="ＭＳ Ｐゴシック"/>
        <family val="3"/>
      </rPr>
      <t>ＭＡＸを超えた場合も実飛行時間を記入</t>
    </r>
    <r>
      <rPr>
        <sz val="11"/>
        <rFont val="ＭＳ Ｐゴシック"/>
        <family val="3"/>
      </rPr>
      <t>してください。ＭＡＸ３分でも３：１１など</t>
    </r>
  </si>
  <si>
    <r>
      <t>　　作業時間終了時に飛行している場合、</t>
    </r>
    <r>
      <rPr>
        <b/>
        <sz val="12"/>
        <rFont val="ＭＳ Ｐゴシック"/>
        <family val="3"/>
      </rPr>
      <t>作業時間終了後３０秒以内に着陸しない場合は最後の飛行は無効となります。</t>
    </r>
  </si>
  <si>
    <t>この欄は選手登録用基データの氏名の右側のピンクの欄が参加になっていない選手名をコピーして、氏名の右のピンクの欄が欠席となったことを確認してください。</t>
  </si>
  <si>
    <t>久保　晃英</t>
  </si>
  <si>
    <t>３．飛行時間の記入は分：秒（例、２：１０）または秒（例、１３０）のどちらでも可能です。３分ちょうどでも３：００と記入してください。</t>
  </si>
  <si>
    <t>櫻井　英世</t>
  </si>
  <si>
    <t>櫻井　英世</t>
  </si>
  <si>
    <t>桜井　定一</t>
  </si>
  <si>
    <t>戸田　浩一</t>
  </si>
  <si>
    <t>**</t>
  </si>
  <si>
    <r>
      <t>*</t>
    </r>
    <r>
      <rPr>
        <sz val="11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</si>
</sst>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_ ;[Red]\-#,##0.0\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\(0\)"/>
    <numFmt numFmtId="186" formatCode="0.0_);\(0.0\)"/>
    <numFmt numFmtId="187" formatCode="#,##0.00000000000_ ;[Red]\-#,##0.0000000000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b/>
      <sz val="21"/>
      <name val="HG丸ｺﾞｼｯｸM-PRO"/>
      <family val="3"/>
    </font>
    <font>
      <b/>
      <sz val="20"/>
      <name val="HG丸ｺﾞｼｯｸM-PRO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78" fontId="2" fillId="0" borderId="20" xfId="17" applyNumberFormat="1" applyFont="1" applyBorder="1" applyAlignment="1">
      <alignment vertical="center"/>
    </xf>
    <xf numFmtId="178" fontId="2" fillId="0" borderId="21" xfId="17" applyNumberFormat="1" applyFont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>
      <alignment vertical="center"/>
    </xf>
    <xf numFmtId="0" fontId="0" fillId="3" borderId="30" xfId="0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178" fontId="2" fillId="0" borderId="37" xfId="17" applyNumberFormat="1" applyFont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8" fontId="0" fillId="3" borderId="20" xfId="17" applyNumberFormat="1" applyFont="1" applyFill="1" applyBorder="1" applyAlignment="1">
      <alignment horizontal="center" vertical="center"/>
    </xf>
    <xf numFmtId="178" fontId="0" fillId="3" borderId="20" xfId="17" applyNumberFormat="1" applyFont="1" applyFill="1" applyBorder="1" applyAlignment="1">
      <alignment vertical="center" shrinkToFit="1"/>
    </xf>
    <xf numFmtId="178" fontId="0" fillId="0" borderId="0" xfId="17" applyNumberFormat="1" applyFont="1" applyFill="1" applyBorder="1" applyAlignment="1">
      <alignment vertical="center" shrinkToFit="1"/>
    </xf>
    <xf numFmtId="0" fontId="0" fillId="0" borderId="41" xfId="0" applyBorder="1" applyAlignment="1">
      <alignment vertical="center"/>
    </xf>
    <xf numFmtId="38" fontId="0" fillId="0" borderId="42" xfId="17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49" fontId="0" fillId="2" borderId="44" xfId="0" applyNumberForma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45" xfId="0" applyBorder="1" applyAlignment="1">
      <alignment horizontal="center" vertical="center"/>
    </xf>
    <xf numFmtId="49" fontId="0" fillId="2" borderId="41" xfId="0" applyNumberFormat="1" applyFill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49" fontId="0" fillId="2" borderId="46" xfId="0" applyNumberFormat="1" applyFill="1" applyBorder="1" applyAlignment="1" applyProtection="1">
      <alignment vertical="center"/>
      <protection locked="0"/>
    </xf>
    <xf numFmtId="0" fontId="0" fillId="0" borderId="47" xfId="0" applyBorder="1" applyAlignment="1">
      <alignment horizontal="center" vertical="center"/>
    </xf>
    <xf numFmtId="49" fontId="0" fillId="2" borderId="48" xfId="0" applyNumberFormat="1" applyFill="1" applyBorder="1" applyAlignment="1" applyProtection="1">
      <alignment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3" borderId="49" xfId="0" applyFill="1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vertical="center"/>
      <protection locked="0"/>
    </xf>
    <xf numFmtId="38" fontId="0" fillId="0" borderId="0" xfId="17" applyAlignment="1">
      <alignment horizontal="right" vertical="center"/>
    </xf>
    <xf numFmtId="178" fontId="0" fillId="0" borderId="0" xfId="17" applyNumberFormat="1" applyAlignment="1">
      <alignment vertical="center"/>
    </xf>
    <xf numFmtId="38" fontId="0" fillId="0" borderId="0" xfId="17" applyAlignment="1">
      <alignment vertical="center"/>
    </xf>
    <xf numFmtId="0" fontId="0" fillId="3" borderId="0" xfId="0" applyFill="1" applyBorder="1" applyAlignment="1">
      <alignment horizontal="center" vertical="center"/>
    </xf>
    <xf numFmtId="49" fontId="0" fillId="2" borderId="12" xfId="0" applyNumberFormat="1" applyFill="1" applyBorder="1" applyAlignment="1" applyProtection="1">
      <alignment vertical="center"/>
      <protection locked="0"/>
    </xf>
    <xf numFmtId="0" fontId="0" fillId="3" borderId="38" xfId="0" applyFill="1" applyBorder="1" applyAlignment="1">
      <alignment vertical="center"/>
    </xf>
    <xf numFmtId="0" fontId="0" fillId="3" borderId="50" xfId="0" applyFill="1" applyBorder="1" applyAlignment="1">
      <alignment horizontal="center" vertical="center"/>
    </xf>
    <xf numFmtId="0" fontId="0" fillId="3" borderId="37" xfId="0" applyFill="1" applyBorder="1" applyAlignment="1">
      <alignment vertical="center"/>
    </xf>
    <xf numFmtId="0" fontId="0" fillId="3" borderId="51" xfId="0" applyFill="1" applyBorder="1" applyAlignment="1">
      <alignment horizontal="center" vertical="center"/>
    </xf>
    <xf numFmtId="49" fontId="0" fillId="2" borderId="3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13" fillId="0" borderId="0" xfId="17" applyFont="1" applyAlignment="1">
      <alignment vertical="center"/>
    </xf>
    <xf numFmtId="38" fontId="0" fillId="0" borderId="0" xfId="17" applyAlignment="1">
      <alignment horizontal="center" vertical="center"/>
    </xf>
    <xf numFmtId="38" fontId="0" fillId="0" borderId="0" xfId="17" applyAlignment="1">
      <alignment horizontal="center" shrinkToFit="1"/>
    </xf>
    <xf numFmtId="14" fontId="0" fillId="0" borderId="0" xfId="0" applyNumberFormat="1" applyAlignment="1">
      <alignment horizontal="center"/>
    </xf>
    <xf numFmtId="38" fontId="2" fillId="0" borderId="41" xfId="17" applyFont="1" applyBorder="1" applyAlignment="1" applyProtection="1">
      <alignment horizontal="center" vertical="center"/>
      <protection locked="0"/>
    </xf>
    <xf numFmtId="38" fontId="2" fillId="0" borderId="52" xfId="17" applyFont="1" applyBorder="1" applyAlignment="1" applyProtection="1">
      <alignment horizontal="center" vertical="center"/>
      <protection locked="0"/>
    </xf>
    <xf numFmtId="38" fontId="2" fillId="0" borderId="26" xfId="17" applyFont="1" applyBorder="1" applyAlignment="1" applyProtection="1">
      <alignment horizontal="center" vertical="center"/>
      <protection locked="0"/>
    </xf>
    <xf numFmtId="38" fontId="2" fillId="0" borderId="1" xfId="17" applyFont="1" applyBorder="1" applyAlignment="1">
      <alignment horizontal="center" vertical="center"/>
    </xf>
    <xf numFmtId="38" fontId="0" fillId="0" borderId="41" xfId="17" applyBorder="1" applyAlignment="1" applyProtection="1">
      <alignment vertical="center"/>
      <protection locked="0"/>
    </xf>
    <xf numFmtId="38" fontId="0" fillId="0" borderId="53" xfId="17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38" fontId="0" fillId="0" borderId="54" xfId="17" applyFont="1" applyBorder="1" applyAlignment="1" applyProtection="1">
      <alignment vertical="center"/>
      <protection locked="0"/>
    </xf>
    <xf numFmtId="178" fontId="0" fillId="0" borderId="53" xfId="17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38" fontId="0" fillId="0" borderId="54" xfId="17" applyFont="1" applyBorder="1" applyAlignment="1" applyProtection="1">
      <alignment vertical="center"/>
      <protection locked="0"/>
    </xf>
    <xf numFmtId="178" fontId="0" fillId="0" borderId="53" xfId="17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31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 applyAlignment="1" applyProtection="1">
      <alignment vertical="center"/>
      <protection locked="0"/>
    </xf>
    <xf numFmtId="0" fontId="21" fillId="0" borderId="59" xfId="0" applyFont="1" applyFill="1" applyBorder="1" applyAlignment="1" applyProtection="1">
      <alignment vertical="center"/>
      <protection locked="0"/>
    </xf>
    <xf numFmtId="0" fontId="21" fillId="0" borderId="60" xfId="0" applyFont="1" applyFill="1" applyBorder="1" applyAlignment="1" applyProtection="1">
      <alignment vertical="center"/>
      <protection locked="0"/>
    </xf>
    <xf numFmtId="0" fontId="21" fillId="0" borderId="61" xfId="0" applyFont="1" applyFill="1" applyBorder="1" applyAlignment="1" applyProtection="1">
      <alignment vertical="center"/>
      <protection locked="0"/>
    </xf>
    <xf numFmtId="0" fontId="21" fillId="0" borderId="55" xfId="0" applyFont="1" applyFill="1" applyBorder="1" applyAlignment="1" applyProtection="1">
      <alignment vertical="center"/>
      <protection locked="0"/>
    </xf>
    <xf numFmtId="0" fontId="21" fillId="0" borderId="62" xfId="0" applyFont="1" applyFill="1" applyBorder="1" applyAlignment="1" applyProtection="1">
      <alignment vertical="center"/>
      <protection locked="0"/>
    </xf>
    <xf numFmtId="0" fontId="21" fillId="0" borderId="63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64" xfId="0" applyFont="1" applyFill="1" applyBorder="1" applyAlignment="1" applyProtection="1">
      <alignment vertical="center"/>
      <protection locked="0"/>
    </xf>
    <xf numFmtId="0" fontId="21" fillId="0" borderId="65" xfId="0" applyFont="1" applyFill="1" applyBorder="1" applyAlignment="1" applyProtection="1">
      <alignment vertical="center"/>
      <protection locked="0"/>
    </xf>
    <xf numFmtId="0" fontId="21" fillId="0" borderId="66" xfId="0" applyFont="1" applyFill="1" applyBorder="1" applyAlignment="1" applyProtection="1">
      <alignment vertical="center"/>
      <protection locked="0"/>
    </xf>
    <xf numFmtId="0" fontId="21" fillId="0" borderId="55" xfId="0" applyFont="1" applyFill="1" applyBorder="1" applyAlignment="1">
      <alignment vertical="center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56" xfId="0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6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38" fontId="2" fillId="0" borderId="32" xfId="17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178" fontId="2" fillId="0" borderId="3" xfId="17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/>
    </xf>
    <xf numFmtId="38" fontId="0" fillId="0" borderId="1" xfId="17" applyFill="1" applyBorder="1" applyAlignment="1" applyProtection="1">
      <alignment horizontal="center" vertical="center" shrinkToFit="1"/>
      <protection/>
    </xf>
    <xf numFmtId="178" fontId="0" fillId="0" borderId="1" xfId="17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38" fontId="0" fillId="0" borderId="11" xfId="17" applyFill="1" applyBorder="1" applyAlignment="1" applyProtection="1">
      <alignment horizontal="center" vertical="center" shrinkToFit="1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71" xfId="0" applyFill="1" applyBorder="1" applyAlignment="1" applyProtection="1">
      <alignment vertical="center"/>
      <protection/>
    </xf>
    <xf numFmtId="0" fontId="0" fillId="0" borderId="27" xfId="0" applyFont="1" applyBorder="1" applyAlignment="1">
      <alignment horizontal="right" vertical="center"/>
    </xf>
    <xf numFmtId="178" fontId="0" fillId="3" borderId="20" xfId="17" applyNumberFormat="1" applyFont="1" applyFill="1" applyBorder="1" applyAlignment="1">
      <alignment horizontal="left" vertical="center"/>
    </xf>
    <xf numFmtId="38" fontId="0" fillId="0" borderId="1" xfId="17" applyBorder="1" applyAlignment="1">
      <alignment vertical="center"/>
    </xf>
    <xf numFmtId="178" fontId="0" fillId="0" borderId="1" xfId="17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38" fontId="0" fillId="0" borderId="0" xfId="17" applyFill="1" applyAlignment="1">
      <alignment horizontal="right" vertical="center"/>
    </xf>
    <xf numFmtId="178" fontId="0" fillId="0" borderId="0" xfId="17" applyNumberFormat="1" applyFill="1" applyAlignment="1">
      <alignment vertical="center"/>
    </xf>
    <xf numFmtId="38" fontId="0" fillId="0" borderId="0" xfId="17" applyFill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2" borderId="34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38" fontId="2" fillId="0" borderId="32" xfId="17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8" fontId="2" fillId="0" borderId="3" xfId="17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38" fontId="0" fillId="0" borderId="74" xfId="17" applyFill="1" applyBorder="1" applyAlignment="1" applyProtection="1">
      <alignment horizontal="center" vertical="center" shrinkToFit="1"/>
      <protection/>
    </xf>
    <xf numFmtId="178" fontId="0" fillId="0" borderId="71" xfId="17" applyNumberFormat="1" applyFont="1" applyFill="1" applyBorder="1" applyAlignment="1">
      <alignment horizontal="center" vertical="center"/>
    </xf>
    <xf numFmtId="38" fontId="0" fillId="0" borderId="71" xfId="17" applyFill="1" applyBorder="1" applyAlignment="1" applyProtection="1">
      <alignment horizontal="center" vertical="center" shrinkToFit="1"/>
      <protection/>
    </xf>
    <xf numFmtId="38" fontId="0" fillId="0" borderId="1" xfId="0" applyNumberForma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60" xfId="0" applyFont="1" applyFill="1" applyBorder="1" applyAlignment="1" applyProtection="1">
      <alignment vertical="center"/>
      <protection locked="0"/>
    </xf>
    <xf numFmtId="0" fontId="0" fillId="2" borderId="65" xfId="0" applyFont="1" applyFill="1" applyBorder="1" applyAlignment="1" applyProtection="1">
      <alignment vertical="center"/>
      <protection locked="0"/>
    </xf>
    <xf numFmtId="0" fontId="0" fillId="2" borderId="65" xfId="0" applyFont="1" applyFill="1" applyBorder="1" applyAlignment="1" applyProtection="1">
      <alignment vertical="center"/>
      <protection locked="0"/>
    </xf>
    <xf numFmtId="0" fontId="0" fillId="2" borderId="60" xfId="0" applyFont="1" applyFill="1" applyBorder="1" applyAlignment="1" applyProtection="1">
      <alignment vertical="center"/>
      <protection locked="0"/>
    </xf>
    <xf numFmtId="0" fontId="0" fillId="0" borderId="32" xfId="0" applyFont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21" fillId="0" borderId="57" xfId="0" applyFont="1" applyFill="1" applyBorder="1" applyAlignment="1" applyProtection="1">
      <alignment vertical="center"/>
      <protection locked="0"/>
    </xf>
    <xf numFmtId="0" fontId="0" fillId="0" borderId="7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8" fontId="0" fillId="0" borderId="76" xfId="17" applyBorder="1" applyAlignment="1">
      <alignment horizontal="right" vertical="center"/>
    </xf>
    <xf numFmtId="38" fontId="0" fillId="0" borderId="77" xfId="17" applyBorder="1" applyAlignment="1">
      <alignment horizontal="right" vertical="center"/>
    </xf>
    <xf numFmtId="38" fontId="0" fillId="0" borderId="78" xfId="17" applyBorder="1" applyAlignment="1">
      <alignment horizontal="right" vertical="center"/>
    </xf>
    <xf numFmtId="38" fontId="0" fillId="0" borderId="40" xfId="17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79" xfId="0" applyBorder="1" applyAlignment="1">
      <alignment horizontal="center" vertical="center"/>
    </xf>
    <xf numFmtId="38" fontId="0" fillId="0" borderId="80" xfId="17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178" fontId="0" fillId="0" borderId="88" xfId="17" applyNumberFormat="1" applyFont="1" applyFill="1" applyBorder="1" applyAlignment="1" applyProtection="1">
      <alignment horizontal="center" vertical="center"/>
      <protection/>
    </xf>
    <xf numFmtId="178" fontId="0" fillId="0" borderId="89" xfId="17" applyNumberFormat="1" applyFont="1" applyFill="1" applyBorder="1" applyAlignment="1" applyProtection="1">
      <alignment horizontal="center" vertical="center"/>
      <protection/>
    </xf>
    <xf numFmtId="178" fontId="0" fillId="0" borderId="90" xfId="17" applyNumberFormat="1" applyFont="1" applyFill="1" applyBorder="1" applyAlignment="1" applyProtection="1">
      <alignment horizontal="center" vertical="center"/>
      <protection/>
    </xf>
    <xf numFmtId="38" fontId="0" fillId="0" borderId="91" xfId="17" applyFill="1" applyBorder="1" applyAlignment="1" applyProtection="1">
      <alignment horizontal="right" vertical="center"/>
      <protection/>
    </xf>
    <xf numFmtId="178" fontId="0" fillId="0" borderId="92" xfId="17" applyNumberFormat="1" applyBorder="1" applyAlignment="1" applyProtection="1">
      <alignment vertical="center"/>
      <protection/>
    </xf>
    <xf numFmtId="38" fontId="0" fillId="0" borderId="93" xfId="17" applyBorder="1" applyAlignment="1" applyProtection="1">
      <alignment horizontal="right" vertical="center"/>
      <protection/>
    </xf>
    <xf numFmtId="38" fontId="0" fillId="0" borderId="93" xfId="17" applyBorder="1" applyAlignment="1" applyProtection="1">
      <alignment vertical="center"/>
      <protection/>
    </xf>
    <xf numFmtId="38" fontId="0" fillId="0" borderId="9" xfId="17" applyBorder="1" applyAlignment="1" applyProtection="1">
      <alignment vertical="center"/>
      <protection/>
    </xf>
    <xf numFmtId="38" fontId="0" fillId="0" borderId="0" xfId="17" applyBorder="1" applyAlignment="1" applyProtection="1">
      <alignment horizontal="center" vertical="center" shrinkToFit="1"/>
      <protection/>
    </xf>
    <xf numFmtId="38" fontId="0" fillId="0" borderId="94" xfId="17" applyFill="1" applyBorder="1" applyAlignment="1" applyProtection="1">
      <alignment horizontal="right" vertical="center"/>
      <protection/>
    </xf>
    <xf numFmtId="178" fontId="0" fillId="0" borderId="11" xfId="17" applyNumberFormat="1" applyBorder="1" applyAlignment="1" applyProtection="1">
      <alignment vertical="center"/>
      <protection/>
    </xf>
    <xf numFmtId="38" fontId="0" fillId="0" borderId="54" xfId="17" applyBorder="1" applyAlignment="1" applyProtection="1">
      <alignment horizontal="right" vertical="center"/>
      <protection/>
    </xf>
    <xf numFmtId="38" fontId="0" fillId="0" borderId="54" xfId="17" applyBorder="1" applyAlignment="1" applyProtection="1">
      <alignment vertical="center"/>
      <protection/>
    </xf>
    <xf numFmtId="38" fontId="0" fillId="0" borderId="12" xfId="17" applyBorder="1" applyAlignment="1" applyProtection="1">
      <alignment vertical="center"/>
      <protection/>
    </xf>
    <xf numFmtId="38" fontId="0" fillId="0" borderId="42" xfId="17" applyFill="1" applyBorder="1" applyAlignment="1" applyProtection="1">
      <alignment horizontal="right" vertical="center"/>
      <protection/>
    </xf>
    <xf numFmtId="178" fontId="0" fillId="0" borderId="90" xfId="17" applyNumberFormat="1" applyBorder="1" applyAlignment="1" applyProtection="1">
      <alignment vertical="center"/>
      <protection/>
    </xf>
    <xf numFmtId="38" fontId="0" fillId="0" borderId="43" xfId="17" applyBorder="1" applyAlignment="1" applyProtection="1">
      <alignment horizontal="right" vertical="center"/>
      <protection/>
    </xf>
    <xf numFmtId="38" fontId="0" fillId="0" borderId="43" xfId="17" applyBorder="1" applyAlignment="1" applyProtection="1">
      <alignment vertical="center"/>
      <protection/>
    </xf>
    <xf numFmtId="38" fontId="0" fillId="0" borderId="3" xfId="17" applyBorder="1" applyAlignment="1" applyProtection="1">
      <alignment vertical="center"/>
      <protection/>
    </xf>
    <xf numFmtId="38" fontId="0" fillId="0" borderId="95" xfId="17" applyFill="1" applyBorder="1" applyAlignment="1" applyProtection="1">
      <alignment horizontal="right" vertical="center"/>
      <protection/>
    </xf>
    <xf numFmtId="38" fontId="0" fillId="0" borderId="0" xfId="17" applyAlignment="1" applyProtection="1">
      <alignment horizontal="right" vertical="center"/>
      <protection/>
    </xf>
    <xf numFmtId="178" fontId="0" fillId="0" borderId="0" xfId="17" applyNumberFormat="1" applyAlignment="1" applyProtection="1">
      <alignment vertical="center"/>
      <protection/>
    </xf>
    <xf numFmtId="38" fontId="0" fillId="0" borderId="0" xfId="17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left" vertical="center" wrapText="1" shrinkToFit="1"/>
      <protection/>
    </xf>
    <xf numFmtId="0" fontId="7" fillId="0" borderId="1" xfId="0" applyFont="1" applyBorder="1" applyAlignment="1">
      <alignment vertical="center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48" xfId="0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38" fontId="0" fillId="0" borderId="0" xfId="17" applyAlignment="1">
      <alignment horizontal="center" vertical="center"/>
    </xf>
    <xf numFmtId="38" fontId="0" fillId="0" borderId="0" xfId="17" applyAlignment="1">
      <alignment vertical="center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5" fontId="0" fillId="0" borderId="1" xfId="0" applyNumberFormat="1" applyFill="1" applyBorder="1" applyAlignment="1">
      <alignment horizontal="center" vertical="center"/>
    </xf>
    <xf numFmtId="186" fontId="0" fillId="0" borderId="1" xfId="0" applyNumberFormat="1" applyFill="1" applyBorder="1" applyAlignment="1">
      <alignment horizontal="center" vertical="center"/>
    </xf>
    <xf numFmtId="185" fontId="0" fillId="0" borderId="1" xfId="0" applyNumberFormat="1" applyFill="1" applyBorder="1" applyAlignment="1">
      <alignment vertical="center"/>
    </xf>
    <xf numFmtId="186" fontId="0" fillId="0" borderId="1" xfId="0" applyNumberFormat="1" applyFill="1" applyBorder="1" applyAlignment="1">
      <alignment vertical="center"/>
    </xf>
    <xf numFmtId="38" fontId="0" fillId="0" borderId="84" xfId="17" applyBorder="1" applyAlignment="1" applyProtection="1">
      <alignment vertical="center"/>
      <protection locked="0"/>
    </xf>
    <xf numFmtId="38" fontId="0" fillId="0" borderId="85" xfId="17" applyBorder="1" applyAlignment="1" applyProtection="1">
      <alignment vertical="center"/>
      <protection locked="0"/>
    </xf>
    <xf numFmtId="38" fontId="0" fillId="0" borderId="33" xfId="17" applyBorder="1" applyAlignment="1" applyProtection="1">
      <alignment vertical="center"/>
      <protection locked="0"/>
    </xf>
    <xf numFmtId="38" fontId="0" fillId="0" borderId="23" xfId="17" applyBorder="1" applyAlignment="1" applyProtection="1">
      <alignment vertical="center"/>
      <protection locked="0"/>
    </xf>
    <xf numFmtId="38" fontId="2" fillId="0" borderId="45" xfId="17" applyFont="1" applyBorder="1" applyAlignment="1">
      <alignment horizontal="center" vertical="center"/>
    </xf>
    <xf numFmtId="38" fontId="2" fillId="0" borderId="12" xfId="17" applyFont="1" applyBorder="1" applyAlignment="1" applyProtection="1">
      <alignment horizontal="center" vertical="center"/>
      <protection locked="0"/>
    </xf>
    <xf numFmtId="38" fontId="2" fillId="0" borderId="2" xfId="17" applyFont="1" applyBorder="1" applyAlignment="1">
      <alignment horizontal="center" vertical="center"/>
    </xf>
    <xf numFmtId="38" fontId="2" fillId="0" borderId="3" xfId="17" applyFont="1" applyBorder="1" applyAlignment="1" applyProtection="1">
      <alignment horizontal="center" vertical="center"/>
      <protection locked="0"/>
    </xf>
    <xf numFmtId="38" fontId="2" fillId="0" borderId="5" xfId="17" applyFont="1" applyBorder="1" applyAlignment="1">
      <alignment horizontal="center" vertical="center"/>
    </xf>
    <xf numFmtId="38" fontId="2" fillId="0" borderId="32" xfId="17" applyFont="1" applyBorder="1" applyAlignment="1" applyProtection="1">
      <alignment horizontal="center" vertical="center"/>
      <protection locked="0"/>
    </xf>
    <xf numFmtId="38" fontId="0" fillId="0" borderId="96" xfId="17" applyBorder="1" applyAlignment="1" applyProtection="1">
      <alignment vertical="center"/>
      <protection locked="0"/>
    </xf>
    <xf numFmtId="38" fontId="0" fillId="0" borderId="31" xfId="17" applyBorder="1" applyAlignment="1" applyProtection="1">
      <alignment vertical="center"/>
      <protection locked="0"/>
    </xf>
    <xf numFmtId="38" fontId="0" fillId="0" borderId="0" xfId="17" applyAlignment="1">
      <alignment vertical="center"/>
    </xf>
    <xf numFmtId="178" fontId="0" fillId="0" borderId="0" xfId="17" applyNumberFormat="1" applyAlignment="1">
      <alignment horizontal="center" shrinkToFit="1"/>
    </xf>
    <xf numFmtId="178" fontId="0" fillId="0" borderId="97" xfId="17" applyNumberFormat="1" applyBorder="1" applyAlignment="1" applyProtection="1">
      <alignment vertical="center"/>
      <protection locked="0"/>
    </xf>
    <xf numFmtId="178" fontId="0" fillId="0" borderId="98" xfId="17" applyNumberFormat="1" applyBorder="1" applyAlignment="1" applyProtection="1">
      <alignment vertical="center"/>
      <protection locked="0"/>
    </xf>
    <xf numFmtId="178" fontId="0" fillId="0" borderId="99" xfId="17" applyNumberFormat="1" applyBorder="1" applyAlignment="1" applyProtection="1">
      <alignment vertical="center"/>
      <protection locked="0"/>
    </xf>
    <xf numFmtId="178" fontId="0" fillId="0" borderId="0" xfId="17" applyNumberFormat="1" applyAlignment="1">
      <alignment vertical="center"/>
    </xf>
    <xf numFmtId="178" fontId="0" fillId="0" borderId="61" xfId="17" applyNumberFormat="1" applyBorder="1" applyAlignment="1" applyProtection="1">
      <alignment vertical="center"/>
      <protection locked="0"/>
    </xf>
    <xf numFmtId="178" fontId="0" fillId="0" borderId="66" xfId="17" applyNumberFormat="1" applyBorder="1" applyAlignment="1" applyProtection="1">
      <alignment vertical="center"/>
      <protection locked="0"/>
    </xf>
    <xf numFmtId="178" fontId="0" fillId="0" borderId="58" xfId="17" applyNumberFormat="1" applyBorder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vertical="center"/>
      <protection locked="0"/>
    </xf>
    <xf numFmtId="38" fontId="2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38" fontId="0" fillId="0" borderId="52" xfId="17" applyFont="1" applyBorder="1" applyAlignment="1" applyProtection="1">
      <alignment horizontal="center" vertical="center"/>
      <protection locked="0"/>
    </xf>
    <xf numFmtId="38" fontId="0" fillId="0" borderId="26" xfId="17" applyFont="1" applyBorder="1" applyAlignment="1" applyProtection="1">
      <alignment horizontal="center" vertical="center"/>
      <protection locked="0"/>
    </xf>
    <xf numFmtId="38" fontId="0" fillId="0" borderId="41" xfId="17" applyFont="1" applyBorder="1" applyAlignment="1" applyProtection="1">
      <alignment vertical="center"/>
      <protection locked="0"/>
    </xf>
    <xf numFmtId="38" fontId="0" fillId="0" borderId="53" xfId="17" applyFont="1" applyBorder="1" applyAlignment="1" applyProtection="1">
      <alignment vertical="center"/>
      <protection locked="0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center" vertical="center"/>
    </xf>
    <xf numFmtId="38" fontId="0" fillId="0" borderId="41" xfId="17" applyFont="1" applyBorder="1" applyAlignment="1" applyProtection="1">
      <alignment horizontal="left" vertical="center"/>
      <protection locked="0"/>
    </xf>
    <xf numFmtId="38" fontId="0" fillId="0" borderId="1" xfId="17" applyFont="1" applyBorder="1" applyAlignment="1">
      <alignment vertical="center"/>
    </xf>
    <xf numFmtId="178" fontId="0" fillId="0" borderId="100" xfId="17" applyNumberFormat="1" applyBorder="1" applyAlignment="1" applyProtection="1">
      <alignment vertical="center"/>
      <protection locked="0"/>
    </xf>
    <xf numFmtId="178" fontId="0" fillId="0" borderId="27" xfId="17" applyNumberFormat="1" applyBorder="1" applyAlignment="1" applyProtection="1">
      <alignment vertical="center"/>
      <protection locked="0"/>
    </xf>
    <xf numFmtId="178" fontId="0" fillId="0" borderId="89" xfId="17" applyNumberFormat="1" applyBorder="1" applyAlignment="1" applyProtection="1">
      <alignment vertical="center"/>
      <protection locked="0"/>
    </xf>
    <xf numFmtId="38" fontId="0" fillId="0" borderId="42" xfId="17" applyFont="1" applyBorder="1" applyAlignment="1" applyProtection="1">
      <alignment horizontal="center" vertical="center"/>
      <protection locked="0"/>
    </xf>
    <xf numFmtId="178" fontId="0" fillId="0" borderId="99" xfId="17" applyNumberFormat="1" applyFont="1" applyBorder="1" applyAlignment="1" applyProtection="1">
      <alignment horizontal="center" vertical="center"/>
      <protection locked="0"/>
    </xf>
    <xf numFmtId="178" fontId="0" fillId="0" borderId="89" xfId="17" applyNumberFormat="1" applyFont="1" applyBorder="1" applyAlignment="1" applyProtection="1">
      <alignment horizontal="center" vertical="center"/>
      <protection locked="0"/>
    </xf>
    <xf numFmtId="178" fontId="0" fillId="0" borderId="58" xfId="17" applyNumberFormat="1" applyFont="1" applyBorder="1" applyAlignment="1" applyProtection="1">
      <alignment horizontal="center" vertical="center"/>
      <protection locked="0"/>
    </xf>
    <xf numFmtId="38" fontId="0" fillId="0" borderId="23" xfId="17" applyFont="1" applyBorder="1" applyAlignment="1" applyProtection="1">
      <alignment horizontal="center" vertical="center"/>
      <protection locked="0"/>
    </xf>
    <xf numFmtId="178" fontId="0" fillId="0" borderId="0" xfId="17" applyNumberFormat="1" applyAlignment="1" applyProtection="1">
      <alignment vertical="center"/>
      <protection locked="0"/>
    </xf>
    <xf numFmtId="178" fontId="0" fillId="0" borderId="0" xfId="17" applyNumberFormat="1" applyAlignment="1">
      <alignment vertical="center"/>
    </xf>
    <xf numFmtId="178" fontId="0" fillId="0" borderId="88" xfId="17" applyNumberFormat="1" applyFont="1" applyBorder="1" applyAlignment="1" applyProtection="1">
      <alignment horizontal="center" vertical="center"/>
      <protection locked="0"/>
    </xf>
    <xf numFmtId="178" fontId="0" fillId="0" borderId="101" xfId="17" applyNumberFormat="1" applyBorder="1" applyAlignment="1" applyProtection="1">
      <alignment vertical="center"/>
      <protection locked="0"/>
    </xf>
    <xf numFmtId="178" fontId="0" fillId="0" borderId="102" xfId="17" applyNumberFormat="1" applyBorder="1" applyAlignment="1" applyProtection="1">
      <alignment vertical="center"/>
      <protection locked="0"/>
    </xf>
    <xf numFmtId="178" fontId="0" fillId="0" borderId="88" xfId="17" applyNumberFormat="1" applyBorder="1" applyAlignment="1" applyProtection="1">
      <alignment vertical="center"/>
      <protection locked="0"/>
    </xf>
    <xf numFmtId="178" fontId="0" fillId="0" borderId="103" xfId="17" applyNumberFormat="1" applyBorder="1" applyAlignment="1" applyProtection="1">
      <alignment vertical="center"/>
      <protection locked="0"/>
    </xf>
    <xf numFmtId="178" fontId="0" fillId="0" borderId="104" xfId="17" applyNumberFormat="1" applyBorder="1" applyAlignment="1" applyProtection="1">
      <alignment vertical="center"/>
      <protection locked="0"/>
    </xf>
    <xf numFmtId="178" fontId="0" fillId="0" borderId="105" xfId="17" applyNumberFormat="1" applyBorder="1" applyAlignment="1" applyProtection="1">
      <alignment vertical="center"/>
      <protection locked="0"/>
    </xf>
    <xf numFmtId="178" fontId="0" fillId="0" borderId="106" xfId="17" applyNumberFormat="1" applyBorder="1" applyAlignment="1" applyProtection="1">
      <alignment vertical="center"/>
      <protection locked="0"/>
    </xf>
    <xf numFmtId="178" fontId="0" fillId="0" borderId="98" xfId="17" applyNumberFormat="1" applyBorder="1" applyAlignment="1">
      <alignment vertical="center"/>
    </xf>
    <xf numFmtId="0" fontId="0" fillId="0" borderId="44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/>
    </xf>
    <xf numFmtId="0" fontId="0" fillId="5" borderId="0" xfId="0" applyFill="1" applyAlignment="1">
      <alignment horizontal="left" vertical="center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0" fontId="0" fillId="5" borderId="8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49" fontId="0" fillId="2" borderId="41" xfId="0" applyNumberFormat="1" applyFont="1" applyFill="1" applyBorder="1" applyAlignment="1" applyProtection="1">
      <alignment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38" fontId="2" fillId="0" borderId="7" xfId="17" applyFont="1" applyBorder="1" applyAlignment="1">
      <alignment horizontal="center" vertical="center"/>
    </xf>
    <xf numFmtId="0" fontId="2" fillId="0" borderId="107" xfId="0" applyFont="1" applyBorder="1" applyAlignment="1" applyProtection="1">
      <alignment horizontal="center" vertical="center"/>
      <protection locked="0"/>
    </xf>
    <xf numFmtId="38" fontId="2" fillId="0" borderId="71" xfId="17" applyFont="1" applyBorder="1" applyAlignment="1" applyProtection="1">
      <alignment horizontal="center" vertical="center"/>
      <protection locked="0"/>
    </xf>
    <xf numFmtId="38" fontId="2" fillId="0" borderId="7" xfId="17" applyFont="1" applyBorder="1" applyAlignment="1" applyProtection="1">
      <alignment horizontal="center" vertical="center"/>
      <protection locked="0"/>
    </xf>
    <xf numFmtId="38" fontId="2" fillId="0" borderId="71" xfId="17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/>
      <protection locked="0"/>
    </xf>
    <xf numFmtId="178" fontId="0" fillId="0" borderId="103" xfId="17" applyNumberFormat="1" applyBorder="1" applyAlignment="1">
      <alignment vertical="center"/>
    </xf>
    <xf numFmtId="0" fontId="6" fillId="0" borderId="67" xfId="0" applyFont="1" applyFill="1" applyBorder="1" applyAlignment="1" applyProtection="1">
      <alignment horizontal="right" vertical="center"/>
      <protection/>
    </xf>
    <xf numFmtId="0" fontId="6" fillId="0" borderId="96" xfId="0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left" vertical="center"/>
      <protection/>
    </xf>
    <xf numFmtId="0" fontId="6" fillId="0" borderId="110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6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8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38" fontId="2" fillId="0" borderId="41" xfId="17" applyFont="1" applyBorder="1" applyAlignment="1" applyProtection="1">
      <alignment horizontal="center" vertical="center"/>
      <protection locked="0"/>
    </xf>
    <xf numFmtId="38" fontId="2" fillId="0" borderId="11" xfId="17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38" fontId="14" fillId="0" borderId="41" xfId="17" applyFont="1" applyBorder="1" applyAlignment="1">
      <alignment horizontal="center" vertical="center"/>
    </xf>
    <xf numFmtId="38" fontId="14" fillId="0" borderId="27" xfId="17" applyFont="1" applyBorder="1" applyAlignment="1">
      <alignment horizontal="center" vertical="center"/>
    </xf>
    <xf numFmtId="38" fontId="14" fillId="0" borderId="11" xfId="17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38" fontId="2" fillId="0" borderId="108" xfId="17" applyFont="1" applyBorder="1" applyAlignment="1" applyProtection="1">
      <alignment horizontal="center" vertical="center"/>
      <protection locked="0"/>
    </xf>
    <xf numFmtId="38" fontId="2" fillId="0" borderId="109" xfId="17" applyFont="1" applyBorder="1" applyAlignment="1" applyProtection="1">
      <alignment horizontal="center" vertical="center"/>
      <protection locked="0"/>
    </xf>
    <xf numFmtId="38" fontId="2" fillId="0" borderId="52" xfId="17" applyFont="1" applyBorder="1" applyAlignment="1" applyProtection="1">
      <alignment horizontal="center" vertical="center"/>
      <protection locked="0"/>
    </xf>
    <xf numFmtId="38" fontId="2" fillId="0" borderId="107" xfId="17" applyFont="1" applyBorder="1" applyAlignment="1" applyProtection="1">
      <alignment horizontal="center" vertical="center"/>
      <protection locked="0"/>
    </xf>
    <xf numFmtId="38" fontId="2" fillId="0" borderId="9" xfId="17" applyFont="1" applyBorder="1" applyAlignment="1" applyProtection="1">
      <alignment horizontal="center" vertical="center"/>
      <protection locked="0"/>
    </xf>
    <xf numFmtId="38" fontId="2" fillId="0" borderId="3" xfId="17" applyFont="1" applyBorder="1" applyAlignment="1" applyProtection="1">
      <alignment horizontal="center" vertical="center"/>
      <protection locked="0"/>
    </xf>
    <xf numFmtId="38" fontId="2" fillId="0" borderId="47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0" fillId="0" borderId="48" xfId="17" applyNumberFormat="1" applyFont="1" applyFill="1" applyBorder="1" applyAlignment="1" applyProtection="1">
      <alignment horizontal="center" vertical="center"/>
      <protection/>
    </xf>
    <xf numFmtId="178" fontId="0" fillId="0" borderId="92" xfId="17" applyNumberFormat="1" applyFill="1" applyBorder="1" applyAlignment="1" applyProtection="1">
      <alignment horizontal="center" vertical="center"/>
      <protection/>
    </xf>
    <xf numFmtId="178" fontId="0" fillId="0" borderId="83" xfId="17" applyNumberFormat="1" applyFont="1" applyFill="1" applyBorder="1" applyAlignment="1" applyProtection="1">
      <alignment horizontal="center" vertical="center"/>
      <protection/>
    </xf>
    <xf numFmtId="178" fontId="0" fillId="0" borderId="92" xfId="17" applyNumberFormat="1" applyFont="1" applyFill="1" applyBorder="1" applyAlignment="1" applyProtection="1">
      <alignment horizontal="center" vertical="center"/>
      <protection/>
    </xf>
    <xf numFmtId="38" fontId="11" fillId="0" borderId="112" xfId="17" applyFont="1" applyFill="1" applyBorder="1" applyAlignment="1" applyProtection="1">
      <alignment horizontal="center" vertical="center" wrapText="1"/>
      <protection/>
    </xf>
    <xf numFmtId="38" fontId="11" fillId="0" borderId="113" xfId="17" applyFont="1" applyFill="1" applyBorder="1" applyAlignment="1" applyProtection="1">
      <alignment horizontal="center" vertical="center" wrapText="1"/>
      <protection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49" fontId="0" fillId="2" borderId="116" xfId="0" applyNumberFormat="1" applyFill="1" applyBorder="1" applyAlignment="1" applyProtection="1">
      <alignment horizontal="center" vertical="center"/>
      <protection/>
    </xf>
    <xf numFmtId="49" fontId="0" fillId="2" borderId="117" xfId="0" applyNumberFormat="1" applyFill="1" applyBorder="1" applyAlignment="1" applyProtection="1">
      <alignment horizontal="center" vertical="center"/>
      <protection/>
    </xf>
    <xf numFmtId="0" fontId="0" fillId="4" borderId="116" xfId="0" applyFill="1" applyBorder="1" applyAlignment="1" applyProtection="1">
      <alignment horizontal="center" vertical="center" wrapText="1"/>
      <protection/>
    </xf>
    <xf numFmtId="0" fontId="0" fillId="4" borderId="117" xfId="0" applyFill="1" applyBorder="1" applyAlignment="1" applyProtection="1">
      <alignment horizontal="center" vertical="center" wrapText="1"/>
      <protection/>
    </xf>
    <xf numFmtId="0" fontId="10" fillId="4" borderId="116" xfId="0" applyFont="1" applyFill="1" applyBorder="1" applyAlignment="1" applyProtection="1">
      <alignment horizontal="center" vertical="center" wrapText="1"/>
      <protection/>
    </xf>
    <xf numFmtId="0" fontId="10" fillId="4" borderId="117" xfId="0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178" fontId="0" fillId="0" borderId="48" xfId="17" applyNumberFormat="1" applyFill="1" applyBorder="1" applyAlignment="1" applyProtection="1">
      <alignment horizontal="center" vertical="center"/>
      <protection/>
    </xf>
    <xf numFmtId="38" fontId="0" fillId="0" borderId="118" xfId="17" applyFont="1" applyFill="1" applyBorder="1" applyAlignment="1" applyProtection="1">
      <alignment horizontal="center" vertical="center" wrapText="1"/>
      <protection/>
    </xf>
    <xf numFmtId="38" fontId="0" fillId="0" borderId="119" xfId="17" applyFill="1" applyBorder="1" applyAlignment="1" applyProtection="1">
      <alignment horizontal="center" vertical="center" wrapText="1"/>
      <protection/>
    </xf>
    <xf numFmtId="178" fontId="0" fillId="0" borderId="22" xfId="17" applyNumberFormat="1" applyFont="1" applyFill="1" applyBorder="1" applyAlignment="1" applyProtection="1">
      <alignment horizontal="center" vertical="center" wrapText="1"/>
      <protection/>
    </xf>
    <xf numFmtId="178" fontId="0" fillId="0" borderId="51" xfId="17" applyNumberFormat="1" applyFill="1" applyBorder="1" applyAlignment="1" applyProtection="1">
      <alignment horizontal="center" vertical="center" wrapText="1"/>
      <protection/>
    </xf>
    <xf numFmtId="38" fontId="1" fillId="0" borderId="38" xfId="17" applyFont="1" applyFill="1" applyBorder="1" applyAlignment="1" applyProtection="1">
      <alignment horizontal="center" vertical="center" wrapText="1" shrinkToFit="1"/>
      <protection/>
    </xf>
    <xf numFmtId="38" fontId="1" fillId="0" borderId="38" xfId="17" applyFont="1" applyFill="1" applyBorder="1" applyAlignment="1" applyProtection="1">
      <alignment horizontal="center" vertical="center" shrinkToFit="1"/>
      <protection/>
    </xf>
    <xf numFmtId="0" fontId="9" fillId="3" borderId="100" xfId="0" applyFont="1" applyFill="1" applyBorder="1" applyAlignment="1">
      <alignment horizontal="center" vertical="center" shrinkToFit="1"/>
    </xf>
    <xf numFmtId="38" fontId="1" fillId="0" borderId="0" xfId="17" applyFont="1" applyFill="1" applyBorder="1" applyAlignment="1" applyProtection="1">
      <alignment horizontal="center" vertical="center" wrapText="1" shrinkToFit="1"/>
      <protection/>
    </xf>
    <xf numFmtId="38" fontId="1" fillId="0" borderId="0" xfId="17" applyFont="1" applyFill="1" applyBorder="1" applyAlignment="1" applyProtection="1">
      <alignment horizontal="center" vertical="center" shrinkToFit="1"/>
      <protection/>
    </xf>
    <xf numFmtId="0" fontId="10" fillId="4" borderId="69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0" fillId="4" borderId="114" xfId="0" applyFill="1" applyBorder="1" applyAlignment="1" applyProtection="1">
      <alignment horizontal="center" vertical="center" wrapText="1"/>
      <protection/>
    </xf>
    <xf numFmtId="0" fontId="0" fillId="4" borderId="115" xfId="0" applyFill="1" applyBorder="1" applyAlignment="1" applyProtection="1">
      <alignment horizontal="center" vertical="center" wrapText="1"/>
      <protection/>
    </xf>
    <xf numFmtId="0" fontId="10" fillId="4" borderId="112" xfId="0" applyFont="1" applyFill="1" applyBorder="1" applyAlignment="1" applyProtection="1">
      <alignment horizontal="center" vertical="center" wrapText="1"/>
      <protection/>
    </xf>
    <xf numFmtId="0" fontId="10" fillId="4" borderId="113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>
      <alignment horizontal="center" vertical="center" wrapText="1" shrinkToFit="1"/>
    </xf>
    <xf numFmtId="0" fontId="21" fillId="0" borderId="120" xfId="0" applyFont="1" applyFill="1" applyBorder="1" applyAlignment="1">
      <alignment horizontal="center" vertical="center"/>
    </xf>
    <xf numFmtId="0" fontId="21" fillId="0" borderId="121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21" fillId="0" borderId="123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27" xfId="0" applyFont="1" applyFill="1" applyBorder="1" applyAlignment="1">
      <alignment horizontal="center" vertical="center"/>
    </xf>
    <xf numFmtId="0" fontId="21" fillId="0" borderId="128" xfId="0" applyFont="1" applyFill="1" applyBorder="1" applyAlignment="1">
      <alignment horizontal="center" vertical="center"/>
    </xf>
    <xf numFmtId="0" fontId="21" fillId="0" borderId="129" xfId="0" applyFont="1" applyFill="1" applyBorder="1" applyAlignment="1">
      <alignment horizontal="center" vertical="center"/>
    </xf>
    <xf numFmtId="0" fontId="21" fillId="0" borderId="130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86" fontId="0" fillId="0" borderId="71" xfId="0" applyNumberFormat="1" applyFill="1" applyBorder="1" applyAlignment="1">
      <alignment horizontal="center" vertical="center"/>
    </xf>
    <xf numFmtId="186" fontId="0" fillId="0" borderId="7" xfId="0" applyNumberFormat="1" applyFill="1" applyBorder="1" applyAlignment="1">
      <alignment horizontal="center" vertical="center"/>
    </xf>
    <xf numFmtId="185" fontId="0" fillId="0" borderId="41" xfId="0" applyNumberFormat="1" applyFill="1" applyBorder="1" applyAlignment="1">
      <alignment horizontal="center" vertical="center"/>
    </xf>
    <xf numFmtId="185" fontId="0" fillId="0" borderId="27" xfId="0" applyNumberFormat="1" applyFill="1" applyBorder="1" applyAlignment="1">
      <alignment horizontal="center" vertical="center"/>
    </xf>
    <xf numFmtId="185" fontId="0" fillId="0" borderId="11" xfId="0" applyNumberForma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5" fontId="0" fillId="0" borderId="1" xfId="0" applyNumberFormat="1" applyFill="1" applyBorder="1" applyAlignment="1">
      <alignment horizontal="center" vertical="center"/>
    </xf>
    <xf numFmtId="185" fontId="0" fillId="0" borderId="71" xfId="0" applyNumberFormat="1" applyFill="1" applyBorder="1" applyAlignment="1">
      <alignment horizontal="center" vertical="center"/>
    </xf>
    <xf numFmtId="185" fontId="0" fillId="0" borderId="7" xfId="0" applyNumberFormat="1" applyFill="1" applyBorder="1" applyAlignment="1">
      <alignment horizontal="center" vertical="center"/>
    </xf>
    <xf numFmtId="38" fontId="0" fillId="0" borderId="41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41" xfId="17" applyFont="1" applyBorder="1" applyAlignment="1" applyProtection="1">
      <alignment horizontal="center" vertical="center"/>
      <protection locked="0"/>
    </xf>
    <xf numFmtId="38" fontId="0" fillId="0" borderId="11" xfId="17" applyFont="1" applyBorder="1" applyAlignment="1" applyProtection="1">
      <alignment horizontal="center" vertical="center"/>
      <protection locked="0"/>
    </xf>
    <xf numFmtId="38" fontId="0" fillId="0" borderId="108" xfId="17" applyFont="1" applyBorder="1" applyAlignment="1" applyProtection="1">
      <alignment horizontal="center" vertical="center"/>
      <protection locked="0"/>
    </xf>
    <xf numFmtId="38" fontId="0" fillId="0" borderId="109" xfId="17" applyFont="1" applyBorder="1" applyAlignment="1" applyProtection="1">
      <alignment horizontal="center" vertical="center"/>
      <protection locked="0"/>
    </xf>
    <xf numFmtId="38" fontId="0" fillId="0" borderId="52" xfId="17" applyFont="1" applyBorder="1" applyAlignment="1" applyProtection="1">
      <alignment horizontal="center" vertical="center"/>
      <protection locked="0"/>
    </xf>
    <xf numFmtId="38" fontId="0" fillId="0" borderId="107" xfId="17" applyFont="1" applyBorder="1" applyAlignment="1" applyProtection="1">
      <alignment horizontal="center" vertical="center"/>
      <protection locked="0"/>
    </xf>
    <xf numFmtId="38" fontId="0" fillId="0" borderId="71" xfId="17" applyFont="1" applyBorder="1" applyAlignment="1" applyProtection="1">
      <alignment horizontal="center" vertical="center"/>
      <protection locked="0"/>
    </xf>
    <xf numFmtId="38" fontId="0" fillId="0" borderId="7" xfId="17" applyFont="1" applyBorder="1" applyAlignment="1" applyProtection="1">
      <alignment horizontal="center" vertical="center"/>
      <protection locked="0"/>
    </xf>
    <xf numFmtId="38" fontId="0" fillId="0" borderId="71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153</xdr:row>
      <xdr:rowOff>0</xdr:rowOff>
    </xdr:from>
    <xdr:to>
      <xdr:col>28</xdr:col>
      <xdr:colOff>0</xdr:colOff>
      <xdr:row>153</xdr:row>
      <xdr:rowOff>0</xdr:rowOff>
    </xdr:to>
    <xdr:sp>
      <xdr:nvSpPr>
        <xdr:cNvPr id="1" name="AutoShape 4"/>
        <xdr:cNvSpPr>
          <a:spLocks/>
        </xdr:cNvSpPr>
      </xdr:nvSpPr>
      <xdr:spPr>
        <a:xfrm>
          <a:off x="8763000" y="26889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333375</xdr:colOff>
      <xdr:row>0</xdr:row>
      <xdr:rowOff>152400</xdr:rowOff>
    </xdr:from>
    <xdr:to>
      <xdr:col>18</xdr:col>
      <xdr:colOff>447675</xdr:colOff>
      <xdr:row>2</xdr:row>
      <xdr:rowOff>114300</xdr:rowOff>
    </xdr:to>
    <xdr:pic>
      <xdr:nvPicPr>
        <xdr:cNvPr id="1" name="決勝バンドチェッ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52400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0</xdr:row>
      <xdr:rowOff>114300</xdr:rowOff>
    </xdr:from>
    <xdr:to>
      <xdr:col>14</xdr:col>
      <xdr:colOff>590550</xdr:colOff>
      <xdr:row>0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143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85725</xdr:rowOff>
    </xdr:from>
    <xdr:to>
      <xdr:col>24</xdr:col>
      <xdr:colOff>295275</xdr:colOff>
      <xdr:row>0</xdr:row>
      <xdr:rowOff>342900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39725" y="85725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12</xdr:row>
      <xdr:rowOff>0</xdr:rowOff>
    </xdr:from>
    <xdr:to>
      <xdr:col>25</xdr:col>
      <xdr:colOff>171450</xdr:colOff>
      <xdr:row>15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4601825" y="3200400"/>
          <a:ext cx="762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200025</xdr:rowOff>
    </xdr:from>
    <xdr:to>
      <xdr:col>14</xdr:col>
      <xdr:colOff>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0002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647700</xdr:colOff>
      <xdr:row>0</xdr:row>
      <xdr:rowOff>209550</xdr:rowOff>
    </xdr:from>
    <xdr:to>
      <xdr:col>21</xdr:col>
      <xdr:colOff>114300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095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51</xdr:row>
      <xdr:rowOff>28575</xdr:rowOff>
    </xdr:from>
    <xdr:to>
      <xdr:col>3</xdr:col>
      <xdr:colOff>409575</xdr:colOff>
      <xdr:row>83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76400" y="8963025"/>
          <a:ext cx="381000" cy="559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K165"/>
  <sheetViews>
    <sheetView zoomScale="75" zoomScaleNormal="75" zoomScaleSheetLayoutView="75" workbookViewId="0" topLeftCell="A1">
      <pane ySplit="4" topLeftCell="BM35" activePane="bottomLeft" state="frozen"/>
      <selection pane="topLeft" activeCell="A1" sqref="A1"/>
      <selection pane="bottomLeft" activeCell="DG8" sqref="DG8"/>
    </sheetView>
  </sheetViews>
  <sheetFormatPr defaultColWidth="9.00390625" defaultRowHeight="13.5"/>
  <cols>
    <col min="1" max="1" width="9.00390625" style="192" customWidth="1"/>
    <col min="2" max="2" width="6.625" style="192" customWidth="1"/>
    <col min="3" max="4" width="6.625" style="0" customWidth="1"/>
    <col min="5" max="6" width="6.625" style="0" hidden="1" customWidth="1"/>
    <col min="7" max="9" width="6.625" style="0" customWidth="1"/>
    <col min="10" max="10" width="6.625" style="44" hidden="1" customWidth="1"/>
    <col min="11" max="13" width="6.625" style="0" customWidth="1"/>
    <col min="14" max="17" width="6.625" style="0" hidden="1" customWidth="1"/>
    <col min="18" max="20" width="6.625" style="0" customWidth="1"/>
    <col min="21" max="21" width="6.625" style="0" hidden="1" customWidth="1"/>
    <col min="22" max="24" width="6.625" style="0" customWidth="1"/>
    <col min="25" max="27" width="6.625" style="0" hidden="1" customWidth="1"/>
    <col min="28" max="28" width="6.625" style="0" customWidth="1"/>
    <col min="29" max="29" width="3.625" style="0" customWidth="1"/>
    <col min="30" max="30" width="9.00390625" style="192" customWidth="1"/>
    <col min="31" max="31" width="6.625" style="192" customWidth="1"/>
    <col min="32" max="33" width="6.625" style="0" customWidth="1"/>
    <col min="34" max="35" width="6.625" style="0" hidden="1" customWidth="1"/>
    <col min="36" max="38" width="6.625" style="0" customWidth="1"/>
    <col min="39" max="39" width="6.625" style="0" hidden="1" customWidth="1"/>
    <col min="40" max="42" width="6.625" style="0" customWidth="1"/>
    <col min="43" max="46" width="6.625" style="0" hidden="1" customWidth="1"/>
    <col min="47" max="49" width="6.625" style="0" customWidth="1"/>
    <col min="50" max="50" width="6.625" style="0" hidden="1" customWidth="1"/>
    <col min="51" max="53" width="6.625" style="0" customWidth="1"/>
    <col min="54" max="56" width="6.625" style="0" hidden="1" customWidth="1"/>
    <col min="57" max="57" width="6.625" style="0" customWidth="1"/>
    <col min="58" max="58" width="3.625" style="0" customWidth="1"/>
    <col min="59" max="59" width="9.00390625" style="192" customWidth="1"/>
    <col min="60" max="60" width="6.625" style="192" customWidth="1"/>
    <col min="61" max="62" width="6.625" style="0" customWidth="1"/>
    <col min="63" max="64" width="6.625" style="0" hidden="1" customWidth="1"/>
    <col min="65" max="67" width="6.625" style="0" customWidth="1"/>
    <col min="68" max="68" width="6.625" style="0" hidden="1" customWidth="1"/>
    <col min="69" max="71" width="6.625" style="0" customWidth="1"/>
    <col min="72" max="75" width="6.625" style="0" hidden="1" customWidth="1"/>
    <col min="76" max="78" width="6.625" style="0" customWidth="1"/>
    <col min="79" max="79" width="6.625" style="0" hidden="1" customWidth="1"/>
    <col min="80" max="82" width="6.625" style="0" customWidth="1"/>
    <col min="83" max="85" width="6.625" style="0" hidden="1" customWidth="1"/>
    <col min="86" max="86" width="6.625" style="0" customWidth="1"/>
    <col min="87" max="87" width="3.625" style="0" customWidth="1"/>
    <col min="88" max="88" width="9.00390625" style="192" customWidth="1"/>
    <col min="89" max="89" width="6.625" style="192" customWidth="1"/>
    <col min="90" max="91" width="6.625" style="0" customWidth="1"/>
    <col min="92" max="93" width="6.625" style="0" hidden="1" customWidth="1"/>
    <col min="94" max="96" width="6.625" style="0" customWidth="1"/>
    <col min="97" max="97" width="6.625" style="0" hidden="1" customWidth="1"/>
    <col min="98" max="100" width="6.625" style="0" customWidth="1"/>
    <col min="101" max="104" width="6.625" style="0" hidden="1" customWidth="1"/>
    <col min="105" max="107" width="6.625" style="0" customWidth="1"/>
    <col min="108" max="108" width="6.625" style="0" hidden="1" customWidth="1"/>
    <col min="109" max="111" width="6.625" style="0" customWidth="1"/>
    <col min="112" max="114" width="6.625" style="0" hidden="1" customWidth="1"/>
    <col min="115" max="16384" width="6.625" style="0" customWidth="1"/>
  </cols>
  <sheetData>
    <row r="1" spans="1:2" ht="18.75">
      <c r="A1" s="191" t="s">
        <v>367</v>
      </c>
      <c r="B1" s="191"/>
    </row>
    <row r="2" ht="14.25" thickBot="1"/>
    <row r="3" spans="1:115" ht="13.5" customHeight="1">
      <c r="A3" s="397" t="s">
        <v>20</v>
      </c>
      <c r="B3" s="398"/>
      <c r="C3" s="401" t="s">
        <v>48</v>
      </c>
      <c r="D3" s="402"/>
      <c r="E3" s="402"/>
      <c r="F3" s="402"/>
      <c r="G3" s="403"/>
      <c r="H3" s="394" t="s">
        <v>6</v>
      </c>
      <c r="I3" s="395"/>
      <c r="J3" s="395"/>
      <c r="K3" s="396"/>
      <c r="L3" s="401" t="s">
        <v>284</v>
      </c>
      <c r="M3" s="402"/>
      <c r="N3" s="402"/>
      <c r="O3" s="402"/>
      <c r="P3" s="402"/>
      <c r="Q3" s="402"/>
      <c r="R3" s="403"/>
      <c r="S3" s="394" t="s">
        <v>7</v>
      </c>
      <c r="T3" s="395"/>
      <c r="U3" s="395"/>
      <c r="V3" s="396"/>
      <c r="W3" s="394" t="s">
        <v>45</v>
      </c>
      <c r="X3" s="395"/>
      <c r="Y3" s="395"/>
      <c r="Z3" s="395"/>
      <c r="AA3" s="395"/>
      <c r="AB3" s="396"/>
      <c r="AD3" s="397" t="s">
        <v>69</v>
      </c>
      <c r="AE3" s="398"/>
      <c r="AF3" s="401" t="s">
        <v>48</v>
      </c>
      <c r="AG3" s="402"/>
      <c r="AH3" s="402"/>
      <c r="AI3" s="402"/>
      <c r="AJ3" s="403"/>
      <c r="AK3" s="394" t="s">
        <v>6</v>
      </c>
      <c r="AL3" s="395"/>
      <c r="AM3" s="395"/>
      <c r="AN3" s="396"/>
      <c r="AO3" s="401" t="s">
        <v>46</v>
      </c>
      <c r="AP3" s="402"/>
      <c r="AQ3" s="402"/>
      <c r="AR3" s="402"/>
      <c r="AS3" s="402"/>
      <c r="AT3" s="402"/>
      <c r="AU3" s="403"/>
      <c r="AV3" s="394" t="s">
        <v>7</v>
      </c>
      <c r="AW3" s="395"/>
      <c r="AX3" s="395"/>
      <c r="AY3" s="396"/>
      <c r="AZ3" s="394" t="s">
        <v>45</v>
      </c>
      <c r="BA3" s="395"/>
      <c r="BB3" s="395"/>
      <c r="BC3" s="395"/>
      <c r="BD3" s="395"/>
      <c r="BE3" s="396"/>
      <c r="BG3" s="397" t="s">
        <v>70</v>
      </c>
      <c r="BH3" s="398"/>
      <c r="BI3" s="401" t="s">
        <v>48</v>
      </c>
      <c r="BJ3" s="402"/>
      <c r="BK3" s="402"/>
      <c r="BL3" s="402"/>
      <c r="BM3" s="403"/>
      <c r="BN3" s="394" t="s">
        <v>6</v>
      </c>
      <c r="BO3" s="395"/>
      <c r="BP3" s="395"/>
      <c r="BQ3" s="396"/>
      <c r="BR3" s="401" t="s">
        <v>46</v>
      </c>
      <c r="BS3" s="402"/>
      <c r="BT3" s="402"/>
      <c r="BU3" s="402"/>
      <c r="BV3" s="402"/>
      <c r="BW3" s="402"/>
      <c r="BX3" s="403"/>
      <c r="BY3" s="394" t="s">
        <v>7</v>
      </c>
      <c r="BZ3" s="395"/>
      <c r="CA3" s="395"/>
      <c r="CB3" s="396"/>
      <c r="CC3" s="394" t="s">
        <v>45</v>
      </c>
      <c r="CD3" s="395"/>
      <c r="CE3" s="395"/>
      <c r="CF3" s="395"/>
      <c r="CG3" s="395"/>
      <c r="CH3" s="396"/>
      <c r="CJ3" s="397" t="s">
        <v>71</v>
      </c>
      <c r="CK3" s="398"/>
      <c r="CL3" s="401" t="s">
        <v>48</v>
      </c>
      <c r="CM3" s="402"/>
      <c r="CN3" s="402"/>
      <c r="CO3" s="402"/>
      <c r="CP3" s="403"/>
      <c r="CQ3" s="394" t="s">
        <v>6</v>
      </c>
      <c r="CR3" s="395"/>
      <c r="CS3" s="395"/>
      <c r="CT3" s="396"/>
      <c r="CU3" s="401" t="s">
        <v>46</v>
      </c>
      <c r="CV3" s="402"/>
      <c r="CW3" s="402"/>
      <c r="CX3" s="402"/>
      <c r="CY3" s="402"/>
      <c r="CZ3" s="402"/>
      <c r="DA3" s="403"/>
      <c r="DB3" s="394" t="s">
        <v>7</v>
      </c>
      <c r="DC3" s="395"/>
      <c r="DD3" s="395"/>
      <c r="DE3" s="396"/>
      <c r="DF3" s="394" t="s">
        <v>45</v>
      </c>
      <c r="DG3" s="395"/>
      <c r="DH3" s="395"/>
      <c r="DI3" s="395"/>
      <c r="DJ3" s="395"/>
      <c r="DK3" s="396"/>
    </row>
    <row r="4" spans="1:115" ht="14.25" customHeight="1" thickBot="1">
      <c r="A4" s="399"/>
      <c r="B4" s="400"/>
      <c r="C4" s="42" t="s">
        <v>10</v>
      </c>
      <c r="D4" s="43" t="s">
        <v>11</v>
      </c>
      <c r="E4" s="6" t="s">
        <v>13</v>
      </c>
      <c r="F4" s="6" t="s">
        <v>47</v>
      </c>
      <c r="G4" s="5" t="s">
        <v>12</v>
      </c>
      <c r="H4" s="42" t="s">
        <v>10</v>
      </c>
      <c r="I4" s="43" t="s">
        <v>11</v>
      </c>
      <c r="J4" s="6" t="s">
        <v>13</v>
      </c>
      <c r="K4" s="5" t="s">
        <v>12</v>
      </c>
      <c r="L4" s="42" t="s">
        <v>10</v>
      </c>
      <c r="M4" s="43" t="s">
        <v>11</v>
      </c>
      <c r="N4" s="6" t="s">
        <v>13</v>
      </c>
      <c r="O4" s="6" t="s">
        <v>281</v>
      </c>
      <c r="P4" s="6" t="s">
        <v>282</v>
      </c>
      <c r="Q4" s="6" t="s">
        <v>5</v>
      </c>
      <c r="R4" s="5" t="s">
        <v>12</v>
      </c>
      <c r="S4" s="42" t="s">
        <v>10</v>
      </c>
      <c r="T4" s="43" t="s">
        <v>11</v>
      </c>
      <c r="U4" s="6" t="s">
        <v>13</v>
      </c>
      <c r="V4" s="5" t="s">
        <v>12</v>
      </c>
      <c r="W4" s="42" t="s">
        <v>10</v>
      </c>
      <c r="X4" s="43" t="s">
        <v>11</v>
      </c>
      <c r="Y4" s="6" t="s">
        <v>13</v>
      </c>
      <c r="Z4" s="6" t="s">
        <v>14</v>
      </c>
      <c r="AA4" s="6" t="s">
        <v>5</v>
      </c>
      <c r="AB4" s="5" t="s">
        <v>12</v>
      </c>
      <c r="AD4" s="399"/>
      <c r="AE4" s="400"/>
      <c r="AF4" s="42" t="s">
        <v>10</v>
      </c>
      <c r="AG4" s="43" t="s">
        <v>11</v>
      </c>
      <c r="AH4" s="6" t="s">
        <v>13</v>
      </c>
      <c r="AI4" s="6" t="s">
        <v>47</v>
      </c>
      <c r="AJ4" s="5" t="s">
        <v>12</v>
      </c>
      <c r="AK4" s="42" t="s">
        <v>10</v>
      </c>
      <c r="AL4" s="43" t="s">
        <v>11</v>
      </c>
      <c r="AM4" s="6" t="s">
        <v>13</v>
      </c>
      <c r="AN4" s="5" t="s">
        <v>12</v>
      </c>
      <c r="AO4" s="42" t="s">
        <v>10</v>
      </c>
      <c r="AP4" s="43" t="s">
        <v>11</v>
      </c>
      <c r="AQ4" s="6" t="s">
        <v>13</v>
      </c>
      <c r="AR4" s="6" t="s">
        <v>281</v>
      </c>
      <c r="AS4" s="6" t="s">
        <v>282</v>
      </c>
      <c r="AT4" s="6" t="s">
        <v>5</v>
      </c>
      <c r="AU4" s="5" t="s">
        <v>12</v>
      </c>
      <c r="AV4" s="42" t="s">
        <v>10</v>
      </c>
      <c r="AW4" s="43" t="s">
        <v>11</v>
      </c>
      <c r="AX4" s="6" t="s">
        <v>13</v>
      </c>
      <c r="AY4" s="5" t="s">
        <v>12</v>
      </c>
      <c r="AZ4" s="42" t="s">
        <v>10</v>
      </c>
      <c r="BA4" s="43" t="s">
        <v>11</v>
      </c>
      <c r="BB4" s="6" t="s">
        <v>13</v>
      </c>
      <c r="BC4" s="6" t="s">
        <v>14</v>
      </c>
      <c r="BD4" s="6" t="s">
        <v>5</v>
      </c>
      <c r="BE4" s="5" t="s">
        <v>12</v>
      </c>
      <c r="BG4" s="399"/>
      <c r="BH4" s="400"/>
      <c r="BI4" s="42" t="s">
        <v>10</v>
      </c>
      <c r="BJ4" s="43" t="s">
        <v>11</v>
      </c>
      <c r="BK4" s="6" t="s">
        <v>13</v>
      </c>
      <c r="BL4" s="6" t="s">
        <v>47</v>
      </c>
      <c r="BM4" s="5" t="s">
        <v>12</v>
      </c>
      <c r="BN4" s="42" t="s">
        <v>10</v>
      </c>
      <c r="BO4" s="43" t="s">
        <v>11</v>
      </c>
      <c r="BP4" s="6" t="s">
        <v>13</v>
      </c>
      <c r="BQ4" s="5" t="s">
        <v>12</v>
      </c>
      <c r="BR4" s="42" t="s">
        <v>10</v>
      </c>
      <c r="BS4" s="43" t="s">
        <v>11</v>
      </c>
      <c r="BT4" s="6" t="s">
        <v>13</v>
      </c>
      <c r="BU4" s="6" t="s">
        <v>281</v>
      </c>
      <c r="BV4" s="6" t="s">
        <v>282</v>
      </c>
      <c r="BW4" s="6" t="s">
        <v>5</v>
      </c>
      <c r="BX4" s="5" t="s">
        <v>12</v>
      </c>
      <c r="BY4" s="42" t="s">
        <v>10</v>
      </c>
      <c r="BZ4" s="43" t="s">
        <v>11</v>
      </c>
      <c r="CA4" s="6" t="s">
        <v>13</v>
      </c>
      <c r="CB4" s="5" t="s">
        <v>12</v>
      </c>
      <c r="CC4" s="42" t="s">
        <v>10</v>
      </c>
      <c r="CD4" s="43" t="s">
        <v>11</v>
      </c>
      <c r="CE4" s="6" t="s">
        <v>13</v>
      </c>
      <c r="CF4" s="6" t="s">
        <v>14</v>
      </c>
      <c r="CG4" s="6" t="s">
        <v>5</v>
      </c>
      <c r="CH4" s="5" t="s">
        <v>12</v>
      </c>
      <c r="CJ4" s="399"/>
      <c r="CK4" s="400"/>
      <c r="CL4" s="42" t="s">
        <v>10</v>
      </c>
      <c r="CM4" s="43" t="s">
        <v>11</v>
      </c>
      <c r="CN4" s="6" t="s">
        <v>13</v>
      </c>
      <c r="CO4" s="6" t="s">
        <v>47</v>
      </c>
      <c r="CP4" s="5" t="s">
        <v>12</v>
      </c>
      <c r="CQ4" s="42" t="s">
        <v>10</v>
      </c>
      <c r="CR4" s="43" t="s">
        <v>11</v>
      </c>
      <c r="CS4" s="6" t="s">
        <v>13</v>
      </c>
      <c r="CT4" s="5" t="s">
        <v>12</v>
      </c>
      <c r="CU4" s="42" t="s">
        <v>10</v>
      </c>
      <c r="CV4" s="43" t="s">
        <v>11</v>
      </c>
      <c r="CW4" s="6" t="s">
        <v>13</v>
      </c>
      <c r="CX4" s="6" t="s">
        <v>281</v>
      </c>
      <c r="CY4" s="6" t="s">
        <v>282</v>
      </c>
      <c r="CZ4" s="6" t="s">
        <v>5</v>
      </c>
      <c r="DA4" s="5" t="s">
        <v>12</v>
      </c>
      <c r="DB4" s="42" t="s">
        <v>10</v>
      </c>
      <c r="DC4" s="43" t="s">
        <v>11</v>
      </c>
      <c r="DD4" s="6" t="s">
        <v>13</v>
      </c>
      <c r="DE4" s="5" t="s">
        <v>12</v>
      </c>
      <c r="DF4" s="42" t="s">
        <v>10</v>
      </c>
      <c r="DG4" s="43" t="s">
        <v>11</v>
      </c>
      <c r="DH4" s="6" t="s">
        <v>13</v>
      </c>
      <c r="DI4" s="6" t="s">
        <v>14</v>
      </c>
      <c r="DJ4" s="6" t="s">
        <v>5</v>
      </c>
      <c r="DK4" s="5" t="s">
        <v>12</v>
      </c>
    </row>
    <row r="5" spans="1:115" ht="13.5" customHeight="1">
      <c r="A5" s="386"/>
      <c r="B5" s="388" t="s">
        <v>207</v>
      </c>
      <c r="C5" s="75"/>
      <c r="D5" s="8">
        <v>31</v>
      </c>
      <c r="E5" s="9">
        <f aca="true" t="shared" si="0" ref="E5:E14">C5*60+D5</f>
        <v>31</v>
      </c>
      <c r="F5" s="9">
        <v>30</v>
      </c>
      <c r="G5" s="76">
        <f>IF(F5&lt;&gt;0,IF(E5&gt;=F5,F5,0),0)</f>
        <v>30</v>
      </c>
      <c r="H5" s="75"/>
      <c r="I5" s="8">
        <v>510</v>
      </c>
      <c r="J5" s="9">
        <f aca="true" t="shared" si="1" ref="J5:J14">H5*60+I5</f>
        <v>510</v>
      </c>
      <c r="K5" s="76">
        <f>ROUNDDOWN(J5/30,0)</f>
        <v>17</v>
      </c>
      <c r="L5" s="75">
        <v>1</v>
      </c>
      <c r="M5" s="8">
        <v>48</v>
      </c>
      <c r="N5" s="9">
        <f>L5*60+M5</f>
        <v>108</v>
      </c>
      <c r="O5" s="9">
        <f>INT(N5/60)*60</f>
        <v>60</v>
      </c>
      <c r="P5" s="9">
        <f>IF(O5&lt;'タスク基本情報シート'!$E$18,O5,'タスク基本情報シート'!$E$18)</f>
        <v>60</v>
      </c>
      <c r="Q5" s="9">
        <f>LARGE(P5:P14,1)</f>
        <v>180</v>
      </c>
      <c r="R5" s="76">
        <f>Q5</f>
        <v>180</v>
      </c>
      <c r="S5" s="75">
        <v>2</v>
      </c>
      <c r="T5" s="8">
        <v>31</v>
      </c>
      <c r="U5" s="10">
        <f>S5*60+T5</f>
        <v>151</v>
      </c>
      <c r="V5" s="11">
        <f>IF(U5&lt;'タスク基本情報シート'!$E$20,U5,'タスク基本情報シート'!$E$20)</f>
        <v>151</v>
      </c>
      <c r="W5" s="75"/>
      <c r="X5" s="8">
        <v>38</v>
      </c>
      <c r="Y5" s="9">
        <f aca="true" t="shared" si="2" ref="Y5:Y14">W5*60+X5</f>
        <v>38</v>
      </c>
      <c r="Z5" s="9">
        <f>IF(Y5&lt;'タスク基本情報シート'!$E$13,Y5,'タスク基本情報シート'!$E$13)</f>
        <v>38</v>
      </c>
      <c r="AA5" s="9">
        <v>1</v>
      </c>
      <c r="AB5" s="76">
        <f>LARGE(Z5:Z14,AA5)</f>
        <v>106</v>
      </c>
      <c r="AD5" s="386"/>
      <c r="AE5" s="388" t="s">
        <v>136</v>
      </c>
      <c r="AF5" s="75"/>
      <c r="AG5" s="8">
        <v>32</v>
      </c>
      <c r="AH5" s="9">
        <f aca="true" t="shared" si="3" ref="AH5:AH14">AF5*60+AG5</f>
        <v>32</v>
      </c>
      <c r="AI5" s="9">
        <v>30</v>
      </c>
      <c r="AJ5" s="76">
        <f>IF(AI5&lt;&gt;0,IF(AH5&gt;=AI5,AI5,0),0)</f>
        <v>30</v>
      </c>
      <c r="AK5" s="75">
        <v>1</v>
      </c>
      <c r="AL5" s="8">
        <v>3</v>
      </c>
      <c r="AM5" s="9">
        <f aca="true" t="shared" si="4" ref="AM5:AM14">AK5*60+AL5</f>
        <v>63</v>
      </c>
      <c r="AN5" s="76">
        <f>ROUNDDOWN(AM5/30,0)</f>
        <v>2</v>
      </c>
      <c r="AO5" s="75"/>
      <c r="AP5" s="8">
        <v>55</v>
      </c>
      <c r="AQ5" s="9">
        <f aca="true" t="shared" si="5" ref="AQ5:AQ14">AO5*60+AP5</f>
        <v>55</v>
      </c>
      <c r="AR5" s="9">
        <f>INT(AQ5/60)*60</f>
        <v>0</v>
      </c>
      <c r="AS5" s="9">
        <f>IF(AR5&lt;'タスク基本情報シート'!$E$18,AR5,'タスク基本情報シート'!$E$18)</f>
        <v>0</v>
      </c>
      <c r="AT5" s="9">
        <f>LARGE(AS5:AS14,1)</f>
        <v>180</v>
      </c>
      <c r="AU5" s="76">
        <f>AT5</f>
        <v>180</v>
      </c>
      <c r="AV5" s="75">
        <v>2</v>
      </c>
      <c r="AW5" s="8">
        <v>58</v>
      </c>
      <c r="AX5" s="10">
        <f>AV5*60+AW5</f>
        <v>178</v>
      </c>
      <c r="AY5" s="11">
        <f>IF(AX5&lt;'タスク基本情報シート'!$E$20,AX5,'タスク基本情報シート'!$E$20)</f>
        <v>178</v>
      </c>
      <c r="AZ5" s="82"/>
      <c r="BA5" s="8">
        <v>57</v>
      </c>
      <c r="BB5" s="9">
        <f aca="true" t="shared" si="6" ref="BB5:BB14">AZ5*60+BA5</f>
        <v>57</v>
      </c>
      <c r="BC5" s="9">
        <f>IF(BB5&lt;'タスク基本情報シート'!$E$13,BB5,'タスク基本情報シート'!$E$13)</f>
        <v>57</v>
      </c>
      <c r="BD5" s="9">
        <v>1</v>
      </c>
      <c r="BE5" s="76">
        <f>LARGE(BC5:BC14,BD5)</f>
        <v>180</v>
      </c>
      <c r="BG5" s="386"/>
      <c r="BH5" s="388" t="s">
        <v>160</v>
      </c>
      <c r="BI5" s="82"/>
      <c r="BJ5" s="8">
        <v>30</v>
      </c>
      <c r="BK5" s="9">
        <f aca="true" t="shared" si="7" ref="BK5:BK14">BI5*60+BJ5</f>
        <v>30</v>
      </c>
      <c r="BL5" s="9">
        <v>30</v>
      </c>
      <c r="BM5" s="76">
        <f>IF(BL5&lt;&gt;0,IF(BK5&gt;=BL5,BL5,0),0)</f>
        <v>30</v>
      </c>
      <c r="BN5" s="82"/>
      <c r="BO5" s="8">
        <v>30</v>
      </c>
      <c r="BP5" s="9">
        <f aca="true" t="shared" si="8" ref="BP5:BP14">BN5*60+BO5</f>
        <v>30</v>
      </c>
      <c r="BQ5" s="76">
        <f>ROUNDDOWN(BP5/30,0)</f>
        <v>1</v>
      </c>
      <c r="BR5" s="75">
        <v>2</v>
      </c>
      <c r="BS5" s="8">
        <v>5</v>
      </c>
      <c r="BT5" s="9">
        <f aca="true" t="shared" si="9" ref="BT5:BT14">BR5*60+BS5</f>
        <v>125</v>
      </c>
      <c r="BU5" s="9">
        <f>INT(BT5/60)*60</f>
        <v>120</v>
      </c>
      <c r="BV5" s="9">
        <f>IF(BU5&lt;'タスク基本情報シート'!$E$18,BU5,'タスク基本情報シート'!$E$18)</f>
        <v>120</v>
      </c>
      <c r="BW5" s="9">
        <f>LARGE(BV5:BV14,1)</f>
        <v>120</v>
      </c>
      <c r="BX5" s="76">
        <f>BW5</f>
        <v>120</v>
      </c>
      <c r="BY5" s="82">
        <v>1</v>
      </c>
      <c r="BZ5" s="8">
        <v>34</v>
      </c>
      <c r="CA5" s="10">
        <f>BY5*60+BZ5</f>
        <v>94</v>
      </c>
      <c r="CB5" s="11">
        <f>IF(CA5&lt;'タスク基本情報シート'!$E$20,CA5,'タスク基本情報シート'!$E$20)</f>
        <v>94</v>
      </c>
      <c r="CC5" s="82"/>
      <c r="CD5" s="8">
        <v>39</v>
      </c>
      <c r="CE5" s="9">
        <f aca="true" t="shared" si="10" ref="CE5:CE14">CC5*60+CD5</f>
        <v>39</v>
      </c>
      <c r="CF5" s="9">
        <f>IF(CE5&lt;'タスク基本情報シート'!$E$13,CE5,'タスク基本情報シート'!$E$13)</f>
        <v>39</v>
      </c>
      <c r="CG5" s="9">
        <v>1</v>
      </c>
      <c r="CH5" s="76">
        <f>LARGE(CF5:CF14,CG5)</f>
        <v>91</v>
      </c>
      <c r="CJ5" s="386"/>
      <c r="CK5" s="388" t="s">
        <v>184</v>
      </c>
      <c r="CL5" s="75"/>
      <c r="CM5" s="8">
        <v>30</v>
      </c>
      <c r="CN5" s="9">
        <f aca="true" t="shared" si="11" ref="CN5:CN14">CL5*60+CM5</f>
        <v>30</v>
      </c>
      <c r="CO5" s="9">
        <v>30</v>
      </c>
      <c r="CP5" s="76">
        <f>IF(CO5&lt;&gt;0,IF(CN5&gt;=CO5,CO5,0),0)</f>
        <v>30</v>
      </c>
      <c r="CQ5" s="75">
        <v>1</v>
      </c>
      <c r="CR5" s="8"/>
      <c r="CS5" s="9">
        <f aca="true" t="shared" si="12" ref="CS5:CS14">CQ5*60+CR5</f>
        <v>60</v>
      </c>
      <c r="CT5" s="76">
        <f>ROUNDDOWN(CS5/30,0)</f>
        <v>2</v>
      </c>
      <c r="CU5" s="75">
        <v>2</v>
      </c>
      <c r="CV5" s="8">
        <v>26</v>
      </c>
      <c r="CW5" s="9">
        <f aca="true" t="shared" si="13" ref="CW5:CW14">CU5*60+CV5</f>
        <v>146</v>
      </c>
      <c r="CX5" s="9">
        <f>INT(CW5/60)*60</f>
        <v>120</v>
      </c>
      <c r="CY5" s="9">
        <f>IF(CX5&lt;'タスク基本情報シート'!$E$18,CX5,'タスク基本情報シート'!$E$18)</f>
        <v>120</v>
      </c>
      <c r="CZ5" s="9">
        <f>LARGE(CY5:CY14,1)</f>
        <v>240</v>
      </c>
      <c r="DA5" s="76">
        <f>CZ5</f>
        <v>240</v>
      </c>
      <c r="DB5" s="82"/>
      <c r="DC5" s="8">
        <v>55</v>
      </c>
      <c r="DD5" s="10">
        <f>DB5*60+DC5</f>
        <v>55</v>
      </c>
      <c r="DE5" s="11">
        <f>IF(DD5&lt;'タスク基本情報シート'!$E$20,DD5,'タスク基本情報シート'!$E$20)</f>
        <v>55</v>
      </c>
      <c r="DF5" s="82">
        <v>3</v>
      </c>
      <c r="DG5" s="8">
        <v>1</v>
      </c>
      <c r="DH5" s="9">
        <f aca="true" t="shared" si="14" ref="DH5:DH14">DF5*60+DG5</f>
        <v>181</v>
      </c>
      <c r="DI5" s="9">
        <f>IF(DH5&lt;'タスク基本情報シート'!$E$13,DH5,'タスク基本情報シート'!$E$13)</f>
        <v>180</v>
      </c>
      <c r="DJ5" s="9">
        <v>1</v>
      </c>
      <c r="DK5" s="76">
        <f>LARGE(DI5:DI14,DJ5)</f>
        <v>180</v>
      </c>
    </row>
    <row r="6" spans="1:115" ht="13.5" customHeight="1">
      <c r="A6" s="387"/>
      <c r="B6" s="389"/>
      <c r="C6" s="77"/>
      <c r="D6" s="12">
        <v>52</v>
      </c>
      <c r="E6" s="13">
        <f t="shared" si="0"/>
        <v>52</v>
      </c>
      <c r="F6" s="13">
        <f>IF(G5=0,F5,F5+15)</f>
        <v>45</v>
      </c>
      <c r="G6" s="15">
        <f aca="true" t="shared" si="15" ref="G6:G14">IF(F6&lt;&gt;0,IF(E6&gt;=F6,F6,0),0)</f>
        <v>45</v>
      </c>
      <c r="H6" s="77"/>
      <c r="I6" s="12"/>
      <c r="J6" s="47">
        <f t="shared" si="1"/>
        <v>0</v>
      </c>
      <c r="K6" s="15">
        <f aca="true" t="shared" si="16" ref="K6:K14">ROUNDDOWN(J6/30,0)</f>
        <v>0</v>
      </c>
      <c r="L6" s="77"/>
      <c r="M6" s="12">
        <v>49</v>
      </c>
      <c r="N6" s="13">
        <f aca="true" t="shared" si="17" ref="N6:N14">L6*60+M6</f>
        <v>49</v>
      </c>
      <c r="O6" s="13">
        <f aca="true" t="shared" si="18" ref="O6:O14">INT(N6/60)*60</f>
        <v>0</v>
      </c>
      <c r="P6" s="13">
        <f>IF(O6&lt;'タスク基本情報シート'!$E$18,O6,'タスク基本情報シート'!$E$18)</f>
        <v>0</v>
      </c>
      <c r="Q6" s="13">
        <f>LARGE(P5:P14,2)</f>
        <v>120</v>
      </c>
      <c r="R6" s="15">
        <f>IF(Q6&lt;=(R5-60),Q6,IF((R5-60)&lt;0,0,(R5-60)))</f>
        <v>120</v>
      </c>
      <c r="S6" s="77">
        <v>1</v>
      </c>
      <c r="T6" s="12">
        <v>26</v>
      </c>
      <c r="U6" s="14">
        <f aca="true" t="shared" si="19" ref="U6:U12">S6*60+T6</f>
        <v>86</v>
      </c>
      <c r="V6" s="15">
        <f>IF(U6&lt;'タスク基本情報シート'!$E$20,U6,'タスク基本情報シート'!$E$20)</f>
        <v>86</v>
      </c>
      <c r="W6" s="77"/>
      <c r="X6" s="12">
        <v>50</v>
      </c>
      <c r="Y6" s="13">
        <f t="shared" si="2"/>
        <v>50</v>
      </c>
      <c r="Z6" s="13">
        <f>IF(Y6&lt;'タスク基本情報シート'!$E$13,Y6,'タスク基本情報シート'!$E$13)</f>
        <v>50</v>
      </c>
      <c r="AA6" s="13">
        <v>2</v>
      </c>
      <c r="AB6" s="15">
        <f>LARGE(Z5:Z14,AA6)</f>
        <v>90</v>
      </c>
      <c r="AD6" s="387"/>
      <c r="AE6" s="389"/>
      <c r="AF6" s="77"/>
      <c r="AG6" s="12">
        <v>46</v>
      </c>
      <c r="AH6" s="13">
        <f t="shared" si="3"/>
        <v>46</v>
      </c>
      <c r="AI6" s="13">
        <f>IF(AJ5=0,AI5,AI5+15)</f>
        <v>45</v>
      </c>
      <c r="AJ6" s="15">
        <f aca="true" t="shared" si="20" ref="AJ6:AJ14">IF(AI6&lt;&gt;0,IF(AH6&gt;=AI6,AI6,0),0)</f>
        <v>45</v>
      </c>
      <c r="AK6" s="77"/>
      <c r="AL6" s="12">
        <v>35</v>
      </c>
      <c r="AM6" s="47">
        <f t="shared" si="4"/>
        <v>35</v>
      </c>
      <c r="AN6" s="15">
        <f aca="true" t="shared" si="21" ref="AN6:AN14">ROUNDDOWN(AM6/30,0)</f>
        <v>1</v>
      </c>
      <c r="AO6" s="77"/>
      <c r="AP6" s="12">
        <v>45</v>
      </c>
      <c r="AQ6" s="13">
        <f t="shared" si="5"/>
        <v>45</v>
      </c>
      <c r="AR6" s="13">
        <f aca="true" t="shared" si="22" ref="AR6:AR14">INT(AQ6/60)*60</f>
        <v>0</v>
      </c>
      <c r="AS6" s="13">
        <f>IF(AR6&lt;'タスク基本情報シート'!$E$18,AR6,'タスク基本情報シート'!$E$18)</f>
        <v>0</v>
      </c>
      <c r="AT6" s="13">
        <f>LARGE(AS5:AS14,2)</f>
        <v>120</v>
      </c>
      <c r="AU6" s="15">
        <f>IF(AT6&lt;=(AU5-60),AT6,IF((AU5-60)&lt;0,0,(AU5-60)))</f>
        <v>120</v>
      </c>
      <c r="AV6" s="77">
        <v>2</v>
      </c>
      <c r="AW6" s="12">
        <v>53</v>
      </c>
      <c r="AX6" s="14">
        <f aca="true" t="shared" si="23" ref="AX6:AX12">AV6*60+AW6</f>
        <v>173</v>
      </c>
      <c r="AY6" s="15">
        <f>IF(AX6&lt;'タスク基本情報シート'!$E$20,AX6,'タスク基本情報シート'!$E$20)</f>
        <v>173</v>
      </c>
      <c r="AZ6" s="83">
        <v>3</v>
      </c>
      <c r="BA6" s="12">
        <v>9</v>
      </c>
      <c r="BB6" s="13">
        <f t="shared" si="6"/>
        <v>189</v>
      </c>
      <c r="BC6" s="13">
        <f>IF(BB6&lt;'タスク基本情報シート'!$E$13,BB6,'タスク基本情報シート'!$E$13)</f>
        <v>180</v>
      </c>
      <c r="BD6" s="13">
        <v>2</v>
      </c>
      <c r="BE6" s="15">
        <f>LARGE(BC5:BC14,BD6)</f>
        <v>137</v>
      </c>
      <c r="BG6" s="387"/>
      <c r="BH6" s="389"/>
      <c r="BI6" s="83"/>
      <c r="BJ6" s="12">
        <v>45</v>
      </c>
      <c r="BK6" s="13">
        <f t="shared" si="7"/>
        <v>45</v>
      </c>
      <c r="BL6" s="13">
        <f>IF(BM5=0,BL5,BL5+15)</f>
        <v>45</v>
      </c>
      <c r="BM6" s="15">
        <f aca="true" t="shared" si="24" ref="BM6:BM14">IF(BL6&lt;&gt;0,IF(BK6&gt;=BL6,BL6,0),0)</f>
        <v>45</v>
      </c>
      <c r="BN6" s="83"/>
      <c r="BO6" s="12">
        <v>30</v>
      </c>
      <c r="BP6" s="47">
        <f t="shared" si="8"/>
        <v>30</v>
      </c>
      <c r="BQ6" s="15">
        <f aca="true" t="shared" si="25" ref="BQ6:BQ14">ROUNDDOWN(BP6/30,0)</f>
        <v>1</v>
      </c>
      <c r="BR6" s="77">
        <v>2</v>
      </c>
      <c r="BS6" s="12">
        <v>38</v>
      </c>
      <c r="BT6" s="13">
        <f t="shared" si="9"/>
        <v>158</v>
      </c>
      <c r="BU6" s="13">
        <f aca="true" t="shared" si="26" ref="BU6:BU14">INT(BT6/60)*60</f>
        <v>120</v>
      </c>
      <c r="BV6" s="13">
        <f>IF(BU6&lt;'タスク基本情報シート'!$E$18,BU6,'タスク基本情報シート'!$E$18)</f>
        <v>120</v>
      </c>
      <c r="BW6" s="13">
        <f>LARGE(BV5:BV14,2)</f>
        <v>120</v>
      </c>
      <c r="BX6" s="15">
        <f>IF(BW6&lt;=(BX5-60),BW6,IF((BX5-60)&lt;0,0,(BX5-60)))</f>
        <v>60</v>
      </c>
      <c r="BY6" s="83"/>
      <c r="BZ6" s="12">
        <v>44</v>
      </c>
      <c r="CA6" s="14">
        <f aca="true" t="shared" si="27" ref="CA6:CA12">BY6*60+BZ6</f>
        <v>44</v>
      </c>
      <c r="CB6" s="15">
        <f>IF(CA6&lt;'タスク基本情報シート'!$E$20,CA6,'タスク基本情報シート'!$E$20)</f>
        <v>44</v>
      </c>
      <c r="CC6" s="83"/>
      <c r="CD6" s="12">
        <v>50</v>
      </c>
      <c r="CE6" s="13">
        <f t="shared" si="10"/>
        <v>50</v>
      </c>
      <c r="CF6" s="13">
        <f>IF(CE6&lt;'タスク基本情報シート'!$E$13,CE6,'タスク基本情報シート'!$E$13)</f>
        <v>50</v>
      </c>
      <c r="CG6" s="13">
        <v>2</v>
      </c>
      <c r="CH6" s="15">
        <f>LARGE(CF5:CF14,CG6)</f>
        <v>70</v>
      </c>
      <c r="CJ6" s="387"/>
      <c r="CK6" s="389"/>
      <c r="CL6" s="77"/>
      <c r="CM6" s="12">
        <v>49</v>
      </c>
      <c r="CN6" s="13">
        <f t="shared" si="11"/>
        <v>49</v>
      </c>
      <c r="CO6" s="13">
        <f>IF(CP5=0,CO5,CO5+15)</f>
        <v>45</v>
      </c>
      <c r="CP6" s="15">
        <f aca="true" t="shared" si="28" ref="CP6:CP14">IF(CO6&lt;&gt;0,IF(CN6&gt;=CO6,CO6,0),0)</f>
        <v>45</v>
      </c>
      <c r="CQ6" s="77">
        <v>1</v>
      </c>
      <c r="CR6" s="12"/>
      <c r="CS6" s="47">
        <f t="shared" si="12"/>
        <v>60</v>
      </c>
      <c r="CT6" s="15">
        <f aca="true" t="shared" si="29" ref="CT6:CT14">ROUNDDOWN(CS6/30,0)</f>
        <v>2</v>
      </c>
      <c r="CU6" s="77"/>
      <c r="CV6" s="12">
        <v>56</v>
      </c>
      <c r="CW6" s="13">
        <f t="shared" si="13"/>
        <v>56</v>
      </c>
      <c r="CX6" s="13">
        <f aca="true" t="shared" si="30" ref="CX6:CX14">INT(CW6/60)*60</f>
        <v>0</v>
      </c>
      <c r="CY6" s="13">
        <f>IF(CX6&lt;'タスク基本情報シート'!$E$18,CX6,'タスク基本情報シート'!$E$18)</f>
        <v>0</v>
      </c>
      <c r="CZ6" s="13">
        <f>LARGE(CY5:CY14,2)</f>
        <v>120</v>
      </c>
      <c r="DA6" s="15">
        <f>IF(CZ6&lt;=(DA5-60),CZ6,IF((DA5-60)&lt;0,0,(DA5-60)))</f>
        <v>120</v>
      </c>
      <c r="DB6" s="83">
        <v>3</v>
      </c>
      <c r="DC6" s="12"/>
      <c r="DD6" s="14">
        <f aca="true" t="shared" si="31" ref="DD6:DD12">DB6*60+DC6</f>
        <v>180</v>
      </c>
      <c r="DE6" s="15">
        <f>IF(DD6&lt;'タスク基本情報シート'!$E$20,DD6,'タスク基本情報シート'!$E$20)</f>
        <v>180</v>
      </c>
      <c r="DF6" s="83">
        <v>1</v>
      </c>
      <c r="DG6" s="12">
        <v>25</v>
      </c>
      <c r="DH6" s="13">
        <f t="shared" si="14"/>
        <v>85</v>
      </c>
      <c r="DI6" s="13">
        <f>IF(DH6&lt;'タスク基本情報シート'!$E$13,DH6,'タスク基本情報シート'!$E$13)</f>
        <v>85</v>
      </c>
      <c r="DJ6" s="13">
        <v>2</v>
      </c>
      <c r="DK6" s="15">
        <f>LARGE(DI5:DI14,DJ6)</f>
        <v>131</v>
      </c>
    </row>
    <row r="7" spans="1:115" ht="13.5" customHeight="1">
      <c r="A7" s="390" t="str">
        <f>IF(VLOOKUP(B5,'選手基本情報シート'!$B$4:$C$51,2)&lt;&gt;0,VLOOKUP(B5,'選手基本情報シート'!$B$4:$C$51,2),"")</f>
        <v>加納　勉</v>
      </c>
      <c r="B7" s="391"/>
      <c r="C7" s="77">
        <v>1</v>
      </c>
      <c r="D7" s="12">
        <v>6</v>
      </c>
      <c r="E7" s="13">
        <f t="shared" si="0"/>
        <v>66</v>
      </c>
      <c r="F7" s="13">
        <f aca="true" t="shared" si="32" ref="F7:F14">IF(G6=0,F6,F6+15)</f>
        <v>60</v>
      </c>
      <c r="G7" s="15">
        <f t="shared" si="15"/>
        <v>60</v>
      </c>
      <c r="H7" s="77"/>
      <c r="I7" s="12"/>
      <c r="J7" s="47">
        <f t="shared" si="1"/>
        <v>0</v>
      </c>
      <c r="K7" s="15">
        <f t="shared" si="16"/>
        <v>0</v>
      </c>
      <c r="L7" s="77">
        <v>3</v>
      </c>
      <c r="M7" s="12">
        <v>33</v>
      </c>
      <c r="N7" s="13">
        <f t="shared" si="17"/>
        <v>213</v>
      </c>
      <c r="O7" s="13">
        <f t="shared" si="18"/>
        <v>180</v>
      </c>
      <c r="P7" s="13">
        <f>IF(O7&lt;'タスク基本情報シート'!$E$18,O7,'タスク基本情報シート'!$E$18)</f>
        <v>180</v>
      </c>
      <c r="Q7" s="13">
        <f>LARGE(P5:P14,3)</f>
        <v>60</v>
      </c>
      <c r="R7" s="15">
        <f aca="true" t="shared" si="33" ref="R7:R14">IF(Q7&lt;=(R6-60),Q7,IF((R6-60)&lt;0,0,(R6-60)))</f>
        <v>60</v>
      </c>
      <c r="S7" s="77"/>
      <c r="T7" s="12">
        <v>46</v>
      </c>
      <c r="U7" s="14">
        <f t="shared" si="19"/>
        <v>46</v>
      </c>
      <c r="V7" s="15">
        <f>IF(U7&lt;'タスク基本情報シート'!$E$20,U7,'タスク基本情報シート'!$E$20)</f>
        <v>46</v>
      </c>
      <c r="W7" s="77">
        <v>1</v>
      </c>
      <c r="X7" s="12">
        <v>6</v>
      </c>
      <c r="Y7" s="13">
        <f t="shared" si="2"/>
        <v>66</v>
      </c>
      <c r="Z7" s="13">
        <f>IF(Y7&lt;'タスク基本情報シート'!$E$13,Y7,'タスク基本情報シート'!$E$13)</f>
        <v>66</v>
      </c>
      <c r="AA7" s="13">
        <v>3</v>
      </c>
      <c r="AB7" s="15">
        <f>LARGE(Z5:Z14,AA7)</f>
        <v>70</v>
      </c>
      <c r="AD7" s="390" t="str">
        <f>IF(VLOOKUP(AE5,'選手基本情報シート'!$B$4:$C$51,2)&lt;&gt;0,VLOOKUP(AE5,'選手基本情報シート'!$B$4:$C$51,2),"")</f>
        <v>高井　克孝</v>
      </c>
      <c r="AE7" s="391"/>
      <c r="AF7" s="77"/>
      <c r="AG7" s="12">
        <v>61</v>
      </c>
      <c r="AH7" s="13">
        <f t="shared" si="3"/>
        <v>61</v>
      </c>
      <c r="AI7" s="13">
        <f aca="true" t="shared" si="34" ref="AI7:AI14">IF(AJ6=0,AI6,AI6+15)</f>
        <v>60</v>
      </c>
      <c r="AJ7" s="15">
        <f t="shared" si="20"/>
        <v>60</v>
      </c>
      <c r="AK7" s="77"/>
      <c r="AL7" s="12">
        <v>37</v>
      </c>
      <c r="AM7" s="47">
        <f t="shared" si="4"/>
        <v>37</v>
      </c>
      <c r="AN7" s="15">
        <f t="shared" si="21"/>
        <v>1</v>
      </c>
      <c r="AO7" s="77"/>
      <c r="AP7" s="12">
        <v>61</v>
      </c>
      <c r="AQ7" s="13">
        <f t="shared" si="5"/>
        <v>61</v>
      </c>
      <c r="AR7" s="13">
        <f t="shared" si="22"/>
        <v>60</v>
      </c>
      <c r="AS7" s="13">
        <f>IF(AR7&lt;'タスク基本情報シート'!$E$18,AR7,'タスク基本情報シート'!$E$18)</f>
        <v>60</v>
      </c>
      <c r="AT7" s="13">
        <f>LARGE(AS5:AS14,3)</f>
        <v>60</v>
      </c>
      <c r="AU7" s="15">
        <f aca="true" t="shared" si="35" ref="AU7:AU14">IF(AT7&lt;=(AU6-60),AT7,IF((AU6-60)&lt;0,0,(AU6-60)))</f>
        <v>60</v>
      </c>
      <c r="AV7" s="77"/>
      <c r="AW7" s="12">
        <v>59</v>
      </c>
      <c r="AX7" s="14">
        <f t="shared" si="23"/>
        <v>59</v>
      </c>
      <c r="AY7" s="15">
        <f>IF(AX7&lt;'タスク基本情報シート'!$E$20,AX7,'タスク基本情報シート'!$E$20)</f>
        <v>59</v>
      </c>
      <c r="AZ7" s="83">
        <v>2</v>
      </c>
      <c r="BA7" s="12">
        <v>17</v>
      </c>
      <c r="BB7" s="13">
        <f t="shared" si="6"/>
        <v>137</v>
      </c>
      <c r="BC7" s="13">
        <f>IF(BB7&lt;'タスク基本情報シート'!$E$13,BB7,'タスク基本情報シート'!$E$13)</f>
        <v>137</v>
      </c>
      <c r="BD7" s="13">
        <v>3</v>
      </c>
      <c r="BE7" s="15">
        <f>LARGE(BC5:BC14,BD7)</f>
        <v>97</v>
      </c>
      <c r="BG7" s="390" t="str">
        <f>IF(VLOOKUP(BH5,'選手基本情報シート'!$B$4:$C$51,2)&lt;&gt;0,VLOOKUP(BH5,'選手基本情報シート'!$B$4:$C$51,2),"")</f>
        <v>市川　一幸</v>
      </c>
      <c r="BH7" s="391"/>
      <c r="BI7" s="83"/>
      <c r="BJ7" s="12">
        <v>60</v>
      </c>
      <c r="BK7" s="13">
        <f t="shared" si="7"/>
        <v>60</v>
      </c>
      <c r="BL7" s="13">
        <f aca="true" t="shared" si="36" ref="BL7:BL14">IF(BM6=0,BL6,BL6+15)</f>
        <v>60</v>
      </c>
      <c r="BM7" s="15">
        <f t="shared" si="24"/>
        <v>60</v>
      </c>
      <c r="BN7" s="83"/>
      <c r="BO7" s="12">
        <v>60</v>
      </c>
      <c r="BP7" s="47">
        <f t="shared" si="8"/>
        <v>60</v>
      </c>
      <c r="BQ7" s="15">
        <f t="shared" si="25"/>
        <v>2</v>
      </c>
      <c r="BR7" s="77">
        <v>1</v>
      </c>
      <c r="BS7" s="12">
        <v>36</v>
      </c>
      <c r="BT7" s="13">
        <f t="shared" si="9"/>
        <v>96</v>
      </c>
      <c r="BU7" s="13">
        <f t="shared" si="26"/>
        <v>60</v>
      </c>
      <c r="BV7" s="13">
        <f>IF(BU7&lt;'タスク基本情報シート'!$E$18,BU7,'タスク基本情報シート'!$E$18)</f>
        <v>60</v>
      </c>
      <c r="BW7" s="13">
        <f>LARGE(BV5:BV14,3)</f>
        <v>60</v>
      </c>
      <c r="BX7" s="15">
        <f aca="true" t="shared" si="37" ref="BX7:BX14">IF(BW7&lt;=(BX6-60),BW7,IF((BX6-60)&lt;0,0,(BX6-60)))</f>
        <v>0</v>
      </c>
      <c r="BY7" s="83"/>
      <c r="BZ7" s="12">
        <v>54</v>
      </c>
      <c r="CA7" s="14">
        <f t="shared" si="27"/>
        <v>54</v>
      </c>
      <c r="CB7" s="15">
        <f>IF(CA7&lt;'タスク基本情報シート'!$E$20,CA7,'タスク基本情報シート'!$E$20)</f>
        <v>54</v>
      </c>
      <c r="CC7" s="83">
        <v>1</v>
      </c>
      <c r="CD7" s="12">
        <v>10</v>
      </c>
      <c r="CE7" s="13">
        <f t="shared" si="10"/>
        <v>70</v>
      </c>
      <c r="CF7" s="13">
        <f>IF(CE7&lt;'タスク基本情報シート'!$E$13,CE7,'タスク基本情報シート'!$E$13)</f>
        <v>70</v>
      </c>
      <c r="CG7" s="13">
        <v>3</v>
      </c>
      <c r="CH7" s="15">
        <f>LARGE(CF5:CF14,CG7)</f>
        <v>58</v>
      </c>
      <c r="CJ7" s="390" t="str">
        <f>IF(VLOOKUP(CK5,'選手基本情報シート'!$B$4:$C$51,2)&lt;&gt;0,VLOOKUP(CK5,'選手基本情報シート'!$B$4:$C$51,2),"")</f>
        <v>遠藤　秀幸</v>
      </c>
      <c r="CK7" s="391"/>
      <c r="CL7" s="77"/>
      <c r="CM7" s="12">
        <v>47</v>
      </c>
      <c r="CN7" s="13">
        <f t="shared" si="11"/>
        <v>47</v>
      </c>
      <c r="CO7" s="13">
        <f aca="true" t="shared" si="38" ref="CO7:CO14">IF(CP6=0,CO6,CO6+15)</f>
        <v>60</v>
      </c>
      <c r="CP7" s="15">
        <f t="shared" si="28"/>
        <v>0</v>
      </c>
      <c r="CQ7" s="77">
        <v>1</v>
      </c>
      <c r="CR7" s="12"/>
      <c r="CS7" s="47">
        <f t="shared" si="12"/>
        <v>60</v>
      </c>
      <c r="CT7" s="15">
        <f t="shared" si="29"/>
        <v>2</v>
      </c>
      <c r="CU7" s="77">
        <v>1</v>
      </c>
      <c r="CV7" s="12">
        <v>12</v>
      </c>
      <c r="CW7" s="13">
        <f t="shared" si="13"/>
        <v>72</v>
      </c>
      <c r="CX7" s="13">
        <f t="shared" si="30"/>
        <v>60</v>
      </c>
      <c r="CY7" s="13">
        <f>IF(CX7&lt;'タスク基本情報シート'!$E$18,CX7,'タスク基本情報シート'!$E$18)</f>
        <v>60</v>
      </c>
      <c r="CZ7" s="13">
        <f>LARGE(CY5:CY14,3)</f>
        <v>60</v>
      </c>
      <c r="DA7" s="15">
        <f aca="true" t="shared" si="39" ref="DA7:DA14">IF(CZ7&lt;=(DA6-60),CZ7,IF((DA6-60)&lt;0,0,(DA6-60)))</f>
        <v>60</v>
      </c>
      <c r="DB7" s="83"/>
      <c r="DC7" s="12">
        <v>58</v>
      </c>
      <c r="DD7" s="14">
        <f t="shared" si="31"/>
        <v>58</v>
      </c>
      <c r="DE7" s="15">
        <f>IF(DD7&lt;'タスク基本情報シート'!$E$20,DD7,'タスク基本情報シート'!$E$20)</f>
        <v>58</v>
      </c>
      <c r="DF7" s="83">
        <v>2</v>
      </c>
      <c r="DG7" s="12">
        <v>11</v>
      </c>
      <c r="DH7" s="13">
        <f t="shared" si="14"/>
        <v>131</v>
      </c>
      <c r="DI7" s="13">
        <f>IF(DH7&lt;'タスク基本情報シート'!$E$13,DH7,'タスク基本情報シート'!$E$13)</f>
        <v>131</v>
      </c>
      <c r="DJ7" s="13">
        <v>3</v>
      </c>
      <c r="DK7" s="15">
        <f>LARGE(DI5:DI14,DJ7)</f>
        <v>106</v>
      </c>
    </row>
    <row r="8" spans="1:115" ht="13.5" customHeight="1">
      <c r="A8" s="390"/>
      <c r="B8" s="391"/>
      <c r="C8" s="77">
        <v>1</v>
      </c>
      <c r="D8" s="12">
        <v>10</v>
      </c>
      <c r="E8" s="13">
        <f t="shared" si="0"/>
        <v>70</v>
      </c>
      <c r="F8" s="13">
        <f t="shared" si="32"/>
        <v>75</v>
      </c>
      <c r="G8" s="15">
        <f t="shared" si="15"/>
        <v>0</v>
      </c>
      <c r="H8" s="77"/>
      <c r="I8" s="12"/>
      <c r="J8" s="47">
        <f t="shared" si="1"/>
        <v>0</v>
      </c>
      <c r="K8" s="15">
        <f t="shared" si="16"/>
        <v>0</v>
      </c>
      <c r="L8" s="77">
        <v>2</v>
      </c>
      <c r="M8" s="12">
        <v>33</v>
      </c>
      <c r="N8" s="13">
        <f t="shared" si="17"/>
        <v>153</v>
      </c>
      <c r="O8" s="13">
        <f t="shared" si="18"/>
        <v>120</v>
      </c>
      <c r="P8" s="13">
        <f>IF(O8&lt;'タスク基本情報シート'!$E$18,O8,'タスク基本情報シート'!$E$18)</f>
        <v>120</v>
      </c>
      <c r="Q8" s="13">
        <f>LARGE(P5:P14,4)</f>
        <v>0</v>
      </c>
      <c r="R8" s="15">
        <f t="shared" si="33"/>
        <v>0</v>
      </c>
      <c r="S8" s="77">
        <v>1</v>
      </c>
      <c r="T8" s="12">
        <v>6</v>
      </c>
      <c r="U8" s="14">
        <f t="shared" si="19"/>
        <v>66</v>
      </c>
      <c r="V8" s="15">
        <f>IF(U8&lt;'タスク基本情報シート'!$E$20,U8,'タスク基本情報シート'!$E$20)</f>
        <v>66</v>
      </c>
      <c r="W8" s="77">
        <v>1</v>
      </c>
      <c r="X8" s="12">
        <v>30</v>
      </c>
      <c r="Y8" s="13">
        <f t="shared" si="2"/>
        <v>90</v>
      </c>
      <c r="Z8" s="13">
        <f>IF(Y8&lt;'タスク基本情報シート'!$E$13,Y8,'タスク基本情報シート'!$E$13)</f>
        <v>90</v>
      </c>
      <c r="AA8" s="46"/>
      <c r="AB8" s="90"/>
      <c r="AD8" s="390"/>
      <c r="AE8" s="391"/>
      <c r="AF8" s="77">
        <v>1</v>
      </c>
      <c r="AG8" s="12">
        <v>19</v>
      </c>
      <c r="AH8" s="13">
        <f t="shared" si="3"/>
        <v>79</v>
      </c>
      <c r="AI8" s="13">
        <f t="shared" si="34"/>
        <v>75</v>
      </c>
      <c r="AJ8" s="15">
        <f t="shared" si="20"/>
        <v>75</v>
      </c>
      <c r="AK8" s="77">
        <v>1</v>
      </c>
      <c r="AL8" s="12">
        <v>2</v>
      </c>
      <c r="AM8" s="47">
        <f t="shared" si="4"/>
        <v>62</v>
      </c>
      <c r="AN8" s="15">
        <f t="shared" si="21"/>
        <v>2</v>
      </c>
      <c r="AO8" s="77"/>
      <c r="AP8" s="12">
        <v>63</v>
      </c>
      <c r="AQ8" s="13">
        <f t="shared" si="5"/>
        <v>63</v>
      </c>
      <c r="AR8" s="13">
        <f t="shared" si="22"/>
        <v>60</v>
      </c>
      <c r="AS8" s="13">
        <f>IF(AR8&lt;'タスク基本情報シート'!$E$18,AR8,'タスク基本情報シート'!$E$18)</f>
        <v>60</v>
      </c>
      <c r="AT8" s="13">
        <f>LARGE(AS5:AS14,4)</f>
        <v>60</v>
      </c>
      <c r="AU8" s="15">
        <f t="shared" si="35"/>
        <v>0</v>
      </c>
      <c r="AV8" s="77">
        <v>1</v>
      </c>
      <c r="AW8" s="12">
        <v>25</v>
      </c>
      <c r="AX8" s="14">
        <f t="shared" si="23"/>
        <v>85</v>
      </c>
      <c r="AY8" s="15">
        <f>IF(AX8&lt;'タスク基本情報シート'!$E$20,AX8,'タスク基本情報シート'!$E$20)</f>
        <v>85</v>
      </c>
      <c r="AZ8" s="83">
        <v>1</v>
      </c>
      <c r="BA8" s="12">
        <v>37</v>
      </c>
      <c r="BB8" s="13">
        <f t="shared" si="6"/>
        <v>97</v>
      </c>
      <c r="BC8" s="13">
        <f>IF(BB8&lt;'タスク基本情報シート'!$E$13,BB8,'タスク基本情報シート'!$E$13)</f>
        <v>97</v>
      </c>
      <c r="BD8" s="46"/>
      <c r="BE8" s="90"/>
      <c r="BG8" s="390"/>
      <c r="BH8" s="391"/>
      <c r="BI8" s="83"/>
      <c r="BJ8" s="12">
        <v>75</v>
      </c>
      <c r="BK8" s="13">
        <f t="shared" si="7"/>
        <v>75</v>
      </c>
      <c r="BL8" s="13">
        <f t="shared" si="36"/>
        <v>75</v>
      </c>
      <c r="BM8" s="15">
        <f t="shared" si="24"/>
        <v>75</v>
      </c>
      <c r="BN8" s="83"/>
      <c r="BO8" s="12">
        <v>30</v>
      </c>
      <c r="BP8" s="47">
        <f t="shared" si="8"/>
        <v>30</v>
      </c>
      <c r="BQ8" s="15">
        <f t="shared" si="25"/>
        <v>1</v>
      </c>
      <c r="BR8" s="77"/>
      <c r="BS8" s="12"/>
      <c r="BT8" s="13">
        <f t="shared" si="9"/>
        <v>0</v>
      </c>
      <c r="BU8" s="13">
        <f t="shared" si="26"/>
        <v>0</v>
      </c>
      <c r="BV8" s="13">
        <f>IF(BU8&lt;'タスク基本情報シート'!$E$18,BU8,'タスク基本情報シート'!$E$18)</f>
        <v>0</v>
      </c>
      <c r="BW8" s="13">
        <f>LARGE(BV5:BV14,4)</f>
        <v>0</v>
      </c>
      <c r="BX8" s="15">
        <f t="shared" si="37"/>
        <v>0</v>
      </c>
      <c r="BY8" s="77"/>
      <c r="BZ8" s="12">
        <v>52</v>
      </c>
      <c r="CA8" s="14">
        <f t="shared" si="27"/>
        <v>52</v>
      </c>
      <c r="CB8" s="15">
        <f>IF(CA8&lt;'タスク基本情報シート'!$E$20,CA8,'タスク基本情報シート'!$E$20)</f>
        <v>52</v>
      </c>
      <c r="CC8" s="77"/>
      <c r="CD8" s="12">
        <v>47</v>
      </c>
      <c r="CE8" s="13">
        <f t="shared" si="10"/>
        <v>47</v>
      </c>
      <c r="CF8" s="13">
        <f>IF(CE8&lt;'タスク基本情報シート'!$E$13,CE8,'タスク基本情報シート'!$E$13)</f>
        <v>47</v>
      </c>
      <c r="CG8" s="46"/>
      <c r="CH8" s="90"/>
      <c r="CJ8" s="390"/>
      <c r="CK8" s="391"/>
      <c r="CL8" s="77">
        <v>1</v>
      </c>
      <c r="CM8" s="12">
        <v>3</v>
      </c>
      <c r="CN8" s="13">
        <f t="shared" si="11"/>
        <v>63</v>
      </c>
      <c r="CO8" s="13">
        <f t="shared" si="38"/>
        <v>60</v>
      </c>
      <c r="CP8" s="15">
        <f t="shared" si="28"/>
        <v>60</v>
      </c>
      <c r="CQ8" s="77">
        <v>1</v>
      </c>
      <c r="CR8" s="12">
        <v>4</v>
      </c>
      <c r="CS8" s="47">
        <f t="shared" si="12"/>
        <v>64</v>
      </c>
      <c r="CT8" s="15">
        <f t="shared" si="29"/>
        <v>2</v>
      </c>
      <c r="CU8" s="77">
        <v>4</v>
      </c>
      <c r="CV8" s="12">
        <v>24</v>
      </c>
      <c r="CW8" s="13">
        <f t="shared" si="13"/>
        <v>264</v>
      </c>
      <c r="CX8" s="13">
        <f t="shared" si="30"/>
        <v>240</v>
      </c>
      <c r="CY8" s="13">
        <f>IF(CX8&lt;'タスク基本情報シート'!$E$18,CX8,'タスク基本情報シート'!$E$18)</f>
        <v>240</v>
      </c>
      <c r="CZ8" s="13">
        <f>LARGE(CY5:CY14,4)</f>
        <v>0</v>
      </c>
      <c r="DA8" s="15">
        <f t="shared" si="39"/>
        <v>0</v>
      </c>
      <c r="DB8" s="83">
        <v>1</v>
      </c>
      <c r="DC8" s="12"/>
      <c r="DD8" s="14">
        <f t="shared" si="31"/>
        <v>60</v>
      </c>
      <c r="DE8" s="15">
        <f>IF(DD8&lt;'タスク基本情報シート'!$E$20,DD8,'タスク基本情報シート'!$E$20)</f>
        <v>60</v>
      </c>
      <c r="DF8" s="83">
        <v>1</v>
      </c>
      <c r="DG8" s="12">
        <v>46</v>
      </c>
      <c r="DH8" s="13">
        <f t="shared" si="14"/>
        <v>106</v>
      </c>
      <c r="DI8" s="13">
        <f>IF(DH8&lt;'タスク基本情報シート'!$E$13,DH8,'タスク基本情報シート'!$E$13)</f>
        <v>106</v>
      </c>
      <c r="DJ8" s="46"/>
      <c r="DK8" s="90"/>
    </row>
    <row r="9" spans="1:115" ht="13.5" customHeight="1">
      <c r="A9" s="390"/>
      <c r="B9" s="391"/>
      <c r="C9" s="77">
        <v>1</v>
      </c>
      <c r="D9" s="12">
        <v>21</v>
      </c>
      <c r="E9" s="13">
        <f t="shared" si="0"/>
        <v>81</v>
      </c>
      <c r="F9" s="13">
        <f t="shared" si="32"/>
        <v>75</v>
      </c>
      <c r="G9" s="15">
        <f t="shared" si="15"/>
        <v>75</v>
      </c>
      <c r="H9" s="77"/>
      <c r="I9" s="12"/>
      <c r="J9" s="47">
        <f t="shared" si="1"/>
        <v>0</v>
      </c>
      <c r="K9" s="15">
        <f t="shared" si="16"/>
        <v>0</v>
      </c>
      <c r="L9" s="77"/>
      <c r="M9" s="12"/>
      <c r="N9" s="13">
        <f t="shared" si="17"/>
        <v>0</v>
      </c>
      <c r="O9" s="13">
        <f t="shared" si="18"/>
        <v>0</v>
      </c>
      <c r="P9" s="13">
        <f>IF(O9&lt;'タスク基本情報シート'!$E$18,O9,'タスク基本情報シート'!$E$18)</f>
        <v>0</v>
      </c>
      <c r="Q9" s="13">
        <f>LARGE(P5:P14,5)</f>
        <v>0</v>
      </c>
      <c r="R9" s="15">
        <f t="shared" si="33"/>
        <v>0</v>
      </c>
      <c r="S9" s="77">
        <v>1</v>
      </c>
      <c r="T9" s="12">
        <v>7</v>
      </c>
      <c r="U9" s="14">
        <f t="shared" si="19"/>
        <v>67</v>
      </c>
      <c r="V9" s="15">
        <f>IF(U9&lt;'タスク基本情報シート'!$E$20,U9,'タスク基本情報シート'!$E$20)</f>
        <v>67</v>
      </c>
      <c r="W9" s="77">
        <v>1</v>
      </c>
      <c r="X9" s="12">
        <v>46</v>
      </c>
      <c r="Y9" s="13">
        <f t="shared" si="2"/>
        <v>106</v>
      </c>
      <c r="Z9" s="13">
        <f>IF(Y9&lt;'タスク基本情報シート'!$E$13,Y9,'タスク基本情報シート'!$E$13)</f>
        <v>106</v>
      </c>
      <c r="AA9" s="45"/>
      <c r="AB9" s="17"/>
      <c r="AD9" s="390"/>
      <c r="AE9" s="391"/>
      <c r="AF9" s="77">
        <v>1</v>
      </c>
      <c r="AG9" s="12">
        <v>31</v>
      </c>
      <c r="AH9" s="13">
        <f t="shared" si="3"/>
        <v>91</v>
      </c>
      <c r="AI9" s="13">
        <f t="shared" si="34"/>
        <v>90</v>
      </c>
      <c r="AJ9" s="15">
        <f t="shared" si="20"/>
        <v>90</v>
      </c>
      <c r="AK9" s="77">
        <v>1</v>
      </c>
      <c r="AL9" s="12">
        <v>1</v>
      </c>
      <c r="AM9" s="47">
        <f t="shared" si="4"/>
        <v>61</v>
      </c>
      <c r="AN9" s="15">
        <f t="shared" si="21"/>
        <v>2</v>
      </c>
      <c r="AO9" s="77">
        <v>3</v>
      </c>
      <c r="AP9" s="12">
        <v>10</v>
      </c>
      <c r="AQ9" s="13">
        <f t="shared" si="5"/>
        <v>190</v>
      </c>
      <c r="AR9" s="13">
        <f t="shared" si="22"/>
        <v>180</v>
      </c>
      <c r="AS9" s="13">
        <f>IF(AR9&lt;'タスク基本情報シート'!$E$18,AR9,'タスク基本情報シート'!$E$18)</f>
        <v>180</v>
      </c>
      <c r="AT9" s="13">
        <f>LARGE(AS5:AS14,5)</f>
        <v>0</v>
      </c>
      <c r="AU9" s="15">
        <f t="shared" si="35"/>
        <v>0</v>
      </c>
      <c r="AV9" s="77">
        <v>1</v>
      </c>
      <c r="AW9" s="12">
        <v>28</v>
      </c>
      <c r="AX9" s="14">
        <f t="shared" si="23"/>
        <v>88</v>
      </c>
      <c r="AY9" s="15">
        <f>IF(AX9&lt;'タスク基本情報シート'!$E$20,AX9,'タスク基本情報シート'!$E$20)</f>
        <v>88</v>
      </c>
      <c r="AZ9" s="77"/>
      <c r="BA9" s="12">
        <v>59</v>
      </c>
      <c r="BB9" s="13">
        <f t="shared" si="6"/>
        <v>59</v>
      </c>
      <c r="BC9" s="13">
        <f>IF(BB9&lt;'タスク基本情報シート'!$E$13,BB9,'タスク基本情報シート'!$E$13)</f>
        <v>59</v>
      </c>
      <c r="BD9" s="45"/>
      <c r="BE9" s="17"/>
      <c r="BG9" s="390"/>
      <c r="BH9" s="391"/>
      <c r="BI9" s="83"/>
      <c r="BJ9" s="12"/>
      <c r="BK9" s="13">
        <f t="shared" si="7"/>
        <v>0</v>
      </c>
      <c r="BL9" s="13">
        <f t="shared" si="36"/>
        <v>90</v>
      </c>
      <c r="BM9" s="15">
        <f t="shared" si="24"/>
        <v>0</v>
      </c>
      <c r="BN9" s="83"/>
      <c r="BO9" s="12">
        <v>30</v>
      </c>
      <c r="BP9" s="47">
        <f t="shared" si="8"/>
        <v>30</v>
      </c>
      <c r="BQ9" s="15">
        <f t="shared" si="25"/>
        <v>1</v>
      </c>
      <c r="BR9" s="77"/>
      <c r="BS9" s="12"/>
      <c r="BT9" s="13">
        <f t="shared" si="9"/>
        <v>0</v>
      </c>
      <c r="BU9" s="13">
        <f t="shared" si="26"/>
        <v>0</v>
      </c>
      <c r="BV9" s="13">
        <f>IF(BU9&lt;'タスク基本情報シート'!$E$18,BU9,'タスク基本情報シート'!$E$18)</f>
        <v>0</v>
      </c>
      <c r="BW9" s="13">
        <f>LARGE(BV5:BV14,5)</f>
        <v>0</v>
      </c>
      <c r="BX9" s="15">
        <f t="shared" si="37"/>
        <v>0</v>
      </c>
      <c r="BY9" s="77">
        <v>1</v>
      </c>
      <c r="BZ9" s="12">
        <v>7</v>
      </c>
      <c r="CA9" s="14">
        <f t="shared" si="27"/>
        <v>67</v>
      </c>
      <c r="CB9" s="15">
        <f>IF(CA9&lt;'タスク基本情報シート'!$E$20,CA9,'タスク基本情報シート'!$E$20)</f>
        <v>67</v>
      </c>
      <c r="CC9" s="77"/>
      <c r="CD9" s="12">
        <v>40</v>
      </c>
      <c r="CE9" s="13">
        <f t="shared" si="10"/>
        <v>40</v>
      </c>
      <c r="CF9" s="13">
        <f>IF(CE9&lt;'タスク基本情報シート'!$E$13,CE9,'タスク基本情報シート'!$E$13)</f>
        <v>40</v>
      </c>
      <c r="CG9" s="45"/>
      <c r="CH9" s="17"/>
      <c r="CJ9" s="390"/>
      <c r="CK9" s="391"/>
      <c r="CL9" s="77"/>
      <c r="CM9" s="12">
        <v>41</v>
      </c>
      <c r="CN9" s="13">
        <f t="shared" si="11"/>
        <v>41</v>
      </c>
      <c r="CO9" s="13">
        <f t="shared" si="38"/>
        <v>75</v>
      </c>
      <c r="CP9" s="15">
        <f t="shared" si="28"/>
        <v>0</v>
      </c>
      <c r="CQ9" s="77">
        <v>1</v>
      </c>
      <c r="CR9" s="12">
        <v>31</v>
      </c>
      <c r="CS9" s="47">
        <f t="shared" si="12"/>
        <v>91</v>
      </c>
      <c r="CT9" s="15">
        <f t="shared" si="29"/>
        <v>3</v>
      </c>
      <c r="CU9" s="77"/>
      <c r="CV9" s="12"/>
      <c r="CW9" s="13">
        <f t="shared" si="13"/>
        <v>0</v>
      </c>
      <c r="CX9" s="13">
        <f t="shared" si="30"/>
        <v>0</v>
      </c>
      <c r="CY9" s="13">
        <f>IF(CX9&lt;'タスク基本情報シート'!$E$18,CX9,'タスク基本情報シート'!$E$18)</f>
        <v>0</v>
      </c>
      <c r="CZ9" s="13">
        <f>LARGE(CY5:CY14,5)</f>
        <v>0</v>
      </c>
      <c r="DA9" s="15">
        <f t="shared" si="39"/>
        <v>0</v>
      </c>
      <c r="DB9" s="83"/>
      <c r="DC9" s="12">
        <v>53</v>
      </c>
      <c r="DD9" s="14">
        <f t="shared" si="31"/>
        <v>53</v>
      </c>
      <c r="DE9" s="15">
        <f>IF(DD9&lt;'タスク基本情報シート'!$E$20,DD9,'タスク基本情報シート'!$E$20)</f>
        <v>53</v>
      </c>
      <c r="DF9" s="83"/>
      <c r="DG9" s="12"/>
      <c r="DH9" s="13">
        <f t="shared" si="14"/>
        <v>0</v>
      </c>
      <c r="DI9" s="13">
        <f>IF(DH9&lt;'タスク基本情報シート'!$E$13,DH9,'タスク基本情報シート'!$E$13)</f>
        <v>0</v>
      </c>
      <c r="DJ9" s="45"/>
      <c r="DK9" s="17"/>
    </row>
    <row r="10" spans="1:115" ht="13.5" customHeight="1">
      <c r="A10" s="390"/>
      <c r="B10" s="391"/>
      <c r="C10" s="77">
        <v>1</v>
      </c>
      <c r="D10" s="12">
        <v>27</v>
      </c>
      <c r="E10" s="13">
        <f t="shared" si="0"/>
        <v>87</v>
      </c>
      <c r="F10" s="13">
        <f t="shared" si="32"/>
        <v>90</v>
      </c>
      <c r="G10" s="15">
        <f t="shared" si="15"/>
        <v>0</v>
      </c>
      <c r="H10" s="77"/>
      <c r="I10" s="12"/>
      <c r="J10" s="47">
        <f t="shared" si="1"/>
        <v>0</v>
      </c>
      <c r="K10" s="15">
        <f t="shared" si="16"/>
        <v>0</v>
      </c>
      <c r="L10" s="77"/>
      <c r="M10" s="12"/>
      <c r="N10" s="13">
        <f t="shared" si="17"/>
        <v>0</v>
      </c>
      <c r="O10" s="13">
        <f t="shared" si="18"/>
        <v>0</v>
      </c>
      <c r="P10" s="13">
        <f>IF(O10&lt;'タスク基本情報シート'!$E$18,O10,'タスク基本情報シート'!$E$18)</f>
        <v>0</v>
      </c>
      <c r="Q10" s="13">
        <f>LARGE(P5:P14,6)</f>
        <v>0</v>
      </c>
      <c r="R10" s="15">
        <f t="shared" si="33"/>
        <v>0</v>
      </c>
      <c r="S10" s="77"/>
      <c r="T10" s="12">
        <v>45</v>
      </c>
      <c r="U10" s="14">
        <f t="shared" si="19"/>
        <v>45</v>
      </c>
      <c r="V10" s="15">
        <f>IF(U10&lt;'タスク基本情報シート'!$E$20,U10,'タスク基本情報シート'!$E$20)</f>
        <v>45</v>
      </c>
      <c r="W10" s="77"/>
      <c r="X10" s="12">
        <v>46</v>
      </c>
      <c r="Y10" s="13">
        <f t="shared" si="2"/>
        <v>46</v>
      </c>
      <c r="Z10" s="13">
        <f>IF(Y10&lt;'タスク基本情報シート'!$E$13,Y10,'タスク基本情報シート'!$E$13)</f>
        <v>46</v>
      </c>
      <c r="AA10" s="45"/>
      <c r="AB10" s="17"/>
      <c r="AD10" s="390"/>
      <c r="AE10" s="391"/>
      <c r="AF10" s="77">
        <v>1</v>
      </c>
      <c r="AG10" s="12">
        <v>15</v>
      </c>
      <c r="AH10" s="13">
        <f t="shared" si="3"/>
        <v>75</v>
      </c>
      <c r="AI10" s="13">
        <f t="shared" si="34"/>
        <v>105</v>
      </c>
      <c r="AJ10" s="15">
        <f t="shared" si="20"/>
        <v>0</v>
      </c>
      <c r="AK10" s="77"/>
      <c r="AL10" s="12">
        <v>51</v>
      </c>
      <c r="AM10" s="47">
        <f t="shared" si="4"/>
        <v>51</v>
      </c>
      <c r="AN10" s="15">
        <f t="shared" si="21"/>
        <v>1</v>
      </c>
      <c r="AO10" s="77">
        <v>2</v>
      </c>
      <c r="AP10" s="12">
        <v>10</v>
      </c>
      <c r="AQ10" s="13">
        <f t="shared" si="5"/>
        <v>130</v>
      </c>
      <c r="AR10" s="13">
        <f t="shared" si="22"/>
        <v>120</v>
      </c>
      <c r="AS10" s="13">
        <f>IF(AR10&lt;'タスク基本情報シート'!$E$18,AR10,'タスク基本情報シート'!$E$18)</f>
        <v>120</v>
      </c>
      <c r="AT10" s="13">
        <f>LARGE(AS5:AS14,6)</f>
        <v>0</v>
      </c>
      <c r="AU10" s="15">
        <f t="shared" si="35"/>
        <v>0</v>
      </c>
      <c r="AV10" s="77"/>
      <c r="AW10" s="12"/>
      <c r="AX10" s="14">
        <f t="shared" si="23"/>
        <v>0</v>
      </c>
      <c r="AY10" s="15">
        <f>IF(AX10&lt;'タスク基本情報シート'!$E$20,AX10,'タスク基本情報シート'!$E$20)</f>
        <v>0</v>
      </c>
      <c r="AZ10" s="77"/>
      <c r="BA10" s="12">
        <v>30</v>
      </c>
      <c r="BB10" s="13">
        <f t="shared" si="6"/>
        <v>30</v>
      </c>
      <c r="BC10" s="13">
        <f>IF(BB10&lt;'タスク基本情報シート'!$E$13,BB10,'タスク基本情報シート'!$E$13)</f>
        <v>30</v>
      </c>
      <c r="BD10" s="45"/>
      <c r="BE10" s="17"/>
      <c r="BG10" s="390"/>
      <c r="BH10" s="391"/>
      <c r="BI10" s="77"/>
      <c r="BJ10" s="12"/>
      <c r="BK10" s="13">
        <f t="shared" si="7"/>
        <v>0</v>
      </c>
      <c r="BL10" s="13">
        <f t="shared" si="36"/>
        <v>90</v>
      </c>
      <c r="BM10" s="15">
        <f t="shared" si="24"/>
        <v>0</v>
      </c>
      <c r="BN10" s="77"/>
      <c r="BO10" s="12">
        <v>60</v>
      </c>
      <c r="BP10" s="47">
        <f t="shared" si="8"/>
        <v>60</v>
      </c>
      <c r="BQ10" s="15">
        <f t="shared" si="25"/>
        <v>2</v>
      </c>
      <c r="BR10" s="77"/>
      <c r="BS10" s="12"/>
      <c r="BT10" s="13">
        <f t="shared" si="9"/>
        <v>0</v>
      </c>
      <c r="BU10" s="13">
        <f t="shared" si="26"/>
        <v>0</v>
      </c>
      <c r="BV10" s="13">
        <f>IF(BU10&lt;'タスク基本情報シート'!$E$18,BU10,'タスク基本情報シート'!$E$18)</f>
        <v>0</v>
      </c>
      <c r="BW10" s="13">
        <f>LARGE(BV5:BV14,6)</f>
        <v>0</v>
      </c>
      <c r="BX10" s="15">
        <f t="shared" si="37"/>
        <v>0</v>
      </c>
      <c r="BY10" s="77"/>
      <c r="BZ10" s="12">
        <v>46</v>
      </c>
      <c r="CA10" s="14">
        <f t="shared" si="27"/>
        <v>46</v>
      </c>
      <c r="CB10" s="15">
        <f>IF(CA10&lt;'タスク基本情報シート'!$E$20,CA10,'タスク基本情報シート'!$E$20)</f>
        <v>46</v>
      </c>
      <c r="CC10" s="77"/>
      <c r="CD10" s="12">
        <v>41</v>
      </c>
      <c r="CE10" s="13">
        <f t="shared" si="10"/>
        <v>41</v>
      </c>
      <c r="CF10" s="13">
        <f>IF(CE10&lt;'タスク基本情報シート'!$E$13,CE10,'タスク基本情報シート'!$E$13)</f>
        <v>41</v>
      </c>
      <c r="CG10" s="45"/>
      <c r="CH10" s="17"/>
      <c r="CJ10" s="390"/>
      <c r="CK10" s="391"/>
      <c r="CL10" s="77"/>
      <c r="CM10" s="12">
        <v>45</v>
      </c>
      <c r="CN10" s="13">
        <f t="shared" si="11"/>
        <v>45</v>
      </c>
      <c r="CO10" s="13">
        <f t="shared" si="38"/>
        <v>75</v>
      </c>
      <c r="CP10" s="15">
        <f t="shared" si="28"/>
        <v>0</v>
      </c>
      <c r="CQ10" s="77"/>
      <c r="CR10" s="12">
        <v>58</v>
      </c>
      <c r="CS10" s="47">
        <f t="shared" si="12"/>
        <v>58</v>
      </c>
      <c r="CT10" s="15">
        <f t="shared" si="29"/>
        <v>1</v>
      </c>
      <c r="CU10" s="77"/>
      <c r="CV10" s="12"/>
      <c r="CW10" s="13">
        <f t="shared" si="13"/>
        <v>0</v>
      </c>
      <c r="CX10" s="13">
        <f t="shared" si="30"/>
        <v>0</v>
      </c>
      <c r="CY10" s="13">
        <f>IF(CX10&lt;'タスク基本情報シート'!$E$18,CX10,'タスク基本情報シート'!$E$18)</f>
        <v>0</v>
      </c>
      <c r="CZ10" s="13">
        <f>LARGE(CY5:CY14,6)</f>
        <v>0</v>
      </c>
      <c r="DA10" s="15">
        <f t="shared" si="39"/>
        <v>0</v>
      </c>
      <c r="DB10" s="77"/>
      <c r="DC10" s="12">
        <v>58</v>
      </c>
      <c r="DD10" s="14">
        <f t="shared" si="31"/>
        <v>58</v>
      </c>
      <c r="DE10" s="15">
        <f>IF(DD10&lt;'タスク基本情報シート'!$E$20,DD10,'タスク基本情報シート'!$E$20)</f>
        <v>58</v>
      </c>
      <c r="DF10" s="77"/>
      <c r="DG10" s="12"/>
      <c r="DH10" s="13">
        <f t="shared" si="14"/>
        <v>0</v>
      </c>
      <c r="DI10" s="13">
        <f>IF(DH10&lt;'タスク基本情報シート'!$E$13,DH10,'タスク基本情報シート'!$E$13)</f>
        <v>0</v>
      </c>
      <c r="DJ10" s="45"/>
      <c r="DK10" s="17"/>
    </row>
    <row r="11" spans="1:115" ht="13.5" customHeight="1">
      <c r="A11" s="390"/>
      <c r="B11" s="391"/>
      <c r="C11" s="77"/>
      <c r="D11" s="12">
        <v>42</v>
      </c>
      <c r="E11" s="13">
        <f t="shared" si="0"/>
        <v>42</v>
      </c>
      <c r="F11" s="13">
        <f t="shared" si="32"/>
        <v>90</v>
      </c>
      <c r="G11" s="15">
        <f t="shared" si="15"/>
        <v>0</v>
      </c>
      <c r="H11" s="77"/>
      <c r="I11" s="12"/>
      <c r="J11" s="47">
        <f t="shared" si="1"/>
        <v>0</v>
      </c>
      <c r="K11" s="15">
        <f t="shared" si="16"/>
        <v>0</v>
      </c>
      <c r="L11" s="77"/>
      <c r="M11" s="12"/>
      <c r="N11" s="13">
        <f t="shared" si="17"/>
        <v>0</v>
      </c>
      <c r="O11" s="13">
        <f t="shared" si="18"/>
        <v>0</v>
      </c>
      <c r="P11" s="13">
        <f>IF(O11&lt;'タスク基本情報シート'!$E$18,O11,'タスク基本情報シート'!$E$18)</f>
        <v>0</v>
      </c>
      <c r="Q11" s="13">
        <f>LARGE(P5:P14,7)</f>
        <v>0</v>
      </c>
      <c r="R11" s="15">
        <f t="shared" si="33"/>
        <v>0</v>
      </c>
      <c r="S11" s="77"/>
      <c r="T11" s="12">
        <v>46</v>
      </c>
      <c r="U11" s="14">
        <f t="shared" si="19"/>
        <v>46</v>
      </c>
      <c r="V11" s="15">
        <f>IF(U11&lt;'タスク基本情報シート'!$E$20,U11,'タスク基本情報シート'!$E$20)</f>
        <v>46</v>
      </c>
      <c r="W11" s="77">
        <v>1</v>
      </c>
      <c r="X11" s="12">
        <v>10</v>
      </c>
      <c r="Y11" s="13">
        <f t="shared" si="2"/>
        <v>70</v>
      </c>
      <c r="Z11" s="13">
        <f>IF(Y11&lt;'タスク基本情報シート'!$E$13,Y11,'タスク基本情報シート'!$E$13)</f>
        <v>70</v>
      </c>
      <c r="AA11" s="16"/>
      <c r="AB11" s="17"/>
      <c r="AD11" s="390"/>
      <c r="AE11" s="391"/>
      <c r="AF11" s="77">
        <v>1</v>
      </c>
      <c r="AG11" s="12">
        <v>17</v>
      </c>
      <c r="AH11" s="13">
        <f t="shared" si="3"/>
        <v>77</v>
      </c>
      <c r="AI11" s="13">
        <f t="shared" si="34"/>
        <v>105</v>
      </c>
      <c r="AJ11" s="15">
        <f t="shared" si="20"/>
        <v>0</v>
      </c>
      <c r="AK11" s="77">
        <v>1</v>
      </c>
      <c r="AL11" s="12">
        <v>33</v>
      </c>
      <c r="AM11" s="47">
        <f t="shared" si="4"/>
        <v>93</v>
      </c>
      <c r="AN11" s="15">
        <f t="shared" si="21"/>
        <v>3</v>
      </c>
      <c r="AO11" s="77"/>
      <c r="AP11" s="12"/>
      <c r="AQ11" s="13">
        <f t="shared" si="5"/>
        <v>0</v>
      </c>
      <c r="AR11" s="13">
        <f t="shared" si="22"/>
        <v>0</v>
      </c>
      <c r="AS11" s="13">
        <f>IF(AR11&lt;'タスク基本情報シート'!$E$18,AR11,'タスク基本情報シート'!$E$18)</f>
        <v>0</v>
      </c>
      <c r="AT11" s="13">
        <f>LARGE(AS5:AS14,7)</f>
        <v>0</v>
      </c>
      <c r="AU11" s="15">
        <f t="shared" si="35"/>
        <v>0</v>
      </c>
      <c r="AV11" s="77"/>
      <c r="AW11" s="12"/>
      <c r="AX11" s="14">
        <f t="shared" si="23"/>
        <v>0</v>
      </c>
      <c r="AY11" s="15">
        <f>IF(AX11&lt;'タスク基本情報シート'!$E$20,AX11,'タスク基本情報シート'!$E$20)</f>
        <v>0</v>
      </c>
      <c r="AZ11" s="77"/>
      <c r="BA11" s="12"/>
      <c r="BB11" s="13">
        <f t="shared" si="6"/>
        <v>0</v>
      </c>
      <c r="BC11" s="13">
        <f>IF(BB11&lt;'タスク基本情報シート'!$E$13,BB11,'タスク基本情報シート'!$E$13)</f>
        <v>0</v>
      </c>
      <c r="BD11" s="16"/>
      <c r="BE11" s="17"/>
      <c r="BG11" s="390"/>
      <c r="BH11" s="391"/>
      <c r="BI11" s="77"/>
      <c r="BJ11" s="12"/>
      <c r="BK11" s="13">
        <f t="shared" si="7"/>
        <v>0</v>
      </c>
      <c r="BL11" s="13">
        <f t="shared" si="36"/>
        <v>90</v>
      </c>
      <c r="BM11" s="15">
        <f t="shared" si="24"/>
        <v>0</v>
      </c>
      <c r="BN11" s="77"/>
      <c r="BO11" s="12">
        <v>30</v>
      </c>
      <c r="BP11" s="47">
        <f t="shared" si="8"/>
        <v>30</v>
      </c>
      <c r="BQ11" s="15">
        <f t="shared" si="25"/>
        <v>1</v>
      </c>
      <c r="BR11" s="77"/>
      <c r="BS11" s="12"/>
      <c r="BT11" s="13">
        <f t="shared" si="9"/>
        <v>0</v>
      </c>
      <c r="BU11" s="13">
        <f t="shared" si="26"/>
        <v>0</v>
      </c>
      <c r="BV11" s="13">
        <f>IF(BU11&lt;'タスク基本情報シート'!$E$18,BU11,'タスク基本情報シート'!$E$18)</f>
        <v>0</v>
      </c>
      <c r="BW11" s="13">
        <f>LARGE(BV5:BV14,7)</f>
        <v>0</v>
      </c>
      <c r="BX11" s="15">
        <f t="shared" si="37"/>
        <v>0</v>
      </c>
      <c r="BY11" s="77">
        <v>1</v>
      </c>
      <c r="BZ11" s="12">
        <v>15</v>
      </c>
      <c r="CA11" s="14">
        <f t="shared" si="27"/>
        <v>75</v>
      </c>
      <c r="CB11" s="15">
        <f>IF(CA11&lt;'タスク基本情報シート'!$E$20,CA11,'タスク基本情報シート'!$E$20)</f>
        <v>75</v>
      </c>
      <c r="CC11" s="77">
        <v>1</v>
      </c>
      <c r="CD11" s="12">
        <v>31</v>
      </c>
      <c r="CE11" s="13">
        <f t="shared" si="10"/>
        <v>91</v>
      </c>
      <c r="CF11" s="13">
        <f>IF(CE11&lt;'タスク基本情報シート'!$E$13,CE11,'タスク基本情報シート'!$E$13)</f>
        <v>91</v>
      </c>
      <c r="CG11" s="16"/>
      <c r="CH11" s="17"/>
      <c r="CJ11" s="390"/>
      <c r="CK11" s="391"/>
      <c r="CL11" s="77">
        <v>1</v>
      </c>
      <c r="CM11" s="12">
        <v>25</v>
      </c>
      <c r="CN11" s="13">
        <f t="shared" si="11"/>
        <v>85</v>
      </c>
      <c r="CO11" s="13">
        <f t="shared" si="38"/>
        <v>75</v>
      </c>
      <c r="CP11" s="15">
        <f t="shared" si="28"/>
        <v>75</v>
      </c>
      <c r="CQ11" s="77">
        <v>2</v>
      </c>
      <c r="CR11" s="12">
        <v>36</v>
      </c>
      <c r="CS11" s="47">
        <f t="shared" si="12"/>
        <v>156</v>
      </c>
      <c r="CT11" s="15">
        <f t="shared" si="29"/>
        <v>5</v>
      </c>
      <c r="CU11" s="77"/>
      <c r="CV11" s="12"/>
      <c r="CW11" s="13">
        <f t="shared" si="13"/>
        <v>0</v>
      </c>
      <c r="CX11" s="13">
        <f t="shared" si="30"/>
        <v>0</v>
      </c>
      <c r="CY11" s="13">
        <f>IF(CX11&lt;'タスク基本情報シート'!$E$18,CX11,'タスク基本情報シート'!$E$18)</f>
        <v>0</v>
      </c>
      <c r="CZ11" s="13">
        <f>LARGE(CY5:CY14,7)</f>
        <v>0</v>
      </c>
      <c r="DA11" s="15">
        <f t="shared" si="39"/>
        <v>0</v>
      </c>
      <c r="DB11" s="77">
        <v>1</v>
      </c>
      <c r="DC11" s="12">
        <v>28</v>
      </c>
      <c r="DD11" s="14">
        <f t="shared" si="31"/>
        <v>88</v>
      </c>
      <c r="DE11" s="15">
        <f>IF(DD11&lt;'タスク基本情報シート'!$E$20,DD11,'タスク基本情報シート'!$E$20)</f>
        <v>88</v>
      </c>
      <c r="DF11" s="77"/>
      <c r="DG11" s="12"/>
      <c r="DH11" s="13">
        <f t="shared" si="14"/>
        <v>0</v>
      </c>
      <c r="DI11" s="13">
        <f>IF(DH11&lt;'タスク基本情報シート'!$E$13,DH11,'タスク基本情報シート'!$E$13)</f>
        <v>0</v>
      </c>
      <c r="DJ11" s="16"/>
      <c r="DK11" s="17"/>
    </row>
    <row r="12" spans="1:115" ht="13.5" customHeight="1">
      <c r="A12" s="390"/>
      <c r="B12" s="391"/>
      <c r="C12" s="77"/>
      <c r="D12" s="12">
        <v>50</v>
      </c>
      <c r="E12" s="13">
        <f t="shared" si="0"/>
        <v>50</v>
      </c>
      <c r="F12" s="13">
        <f t="shared" si="32"/>
        <v>90</v>
      </c>
      <c r="G12" s="15">
        <f t="shared" si="15"/>
        <v>0</v>
      </c>
      <c r="H12" s="77"/>
      <c r="I12" s="12"/>
      <c r="J12" s="47">
        <f t="shared" si="1"/>
        <v>0</v>
      </c>
      <c r="K12" s="15">
        <f t="shared" si="16"/>
        <v>0</v>
      </c>
      <c r="L12" s="77"/>
      <c r="M12" s="12"/>
      <c r="N12" s="13">
        <f t="shared" si="17"/>
        <v>0</v>
      </c>
      <c r="O12" s="13">
        <f t="shared" si="18"/>
        <v>0</v>
      </c>
      <c r="P12" s="13">
        <f>IF(O12&lt;'タスク基本情報シート'!$E$18,O12,'タスク基本情報シート'!$E$18)</f>
        <v>0</v>
      </c>
      <c r="Q12" s="13">
        <f>LARGE(P5:P14,8)</f>
        <v>0</v>
      </c>
      <c r="R12" s="15">
        <f t="shared" si="33"/>
        <v>0</v>
      </c>
      <c r="S12" s="77"/>
      <c r="T12" s="12">
        <v>34</v>
      </c>
      <c r="U12" s="14">
        <f t="shared" si="19"/>
        <v>34</v>
      </c>
      <c r="V12" s="15">
        <f>IF(U12&lt;'タスク基本情報シート'!$E$20,U12,'タスク基本情報シート'!$E$20)</f>
        <v>34</v>
      </c>
      <c r="W12" s="77"/>
      <c r="X12" s="12">
        <v>57</v>
      </c>
      <c r="Y12" s="13">
        <f t="shared" si="2"/>
        <v>57</v>
      </c>
      <c r="Z12" s="13">
        <f>IF(Y12&lt;'タスク基本情報シート'!$E$13,Y12,'タスク基本情報シート'!$E$13)</f>
        <v>57</v>
      </c>
      <c r="AA12" s="16"/>
      <c r="AB12" s="17"/>
      <c r="AD12" s="390"/>
      <c r="AE12" s="391"/>
      <c r="AF12" s="77">
        <v>1</v>
      </c>
      <c r="AG12" s="12">
        <v>30</v>
      </c>
      <c r="AH12" s="13">
        <f t="shared" si="3"/>
        <v>90</v>
      </c>
      <c r="AI12" s="13">
        <f t="shared" si="34"/>
        <v>105</v>
      </c>
      <c r="AJ12" s="15">
        <f t="shared" si="20"/>
        <v>0</v>
      </c>
      <c r="AK12" s="77"/>
      <c r="AL12" s="12">
        <v>61</v>
      </c>
      <c r="AM12" s="47">
        <f t="shared" si="4"/>
        <v>61</v>
      </c>
      <c r="AN12" s="15">
        <f t="shared" si="21"/>
        <v>2</v>
      </c>
      <c r="AO12" s="77"/>
      <c r="AP12" s="12"/>
      <c r="AQ12" s="13">
        <f t="shared" si="5"/>
        <v>0</v>
      </c>
      <c r="AR12" s="13">
        <f t="shared" si="22"/>
        <v>0</v>
      </c>
      <c r="AS12" s="13">
        <f>IF(AR12&lt;'タスク基本情報シート'!$E$18,AR12,'タスク基本情報シート'!$E$18)</f>
        <v>0</v>
      </c>
      <c r="AT12" s="13">
        <f>LARGE(AS5:AS14,8)</f>
        <v>0</v>
      </c>
      <c r="AU12" s="15">
        <f t="shared" si="35"/>
        <v>0</v>
      </c>
      <c r="AV12" s="77"/>
      <c r="AW12" s="12"/>
      <c r="AX12" s="14">
        <f t="shared" si="23"/>
        <v>0</v>
      </c>
      <c r="AY12" s="15">
        <f>IF(AX12&lt;'タスク基本情報シート'!$E$20,AX12,'タスク基本情報シート'!$E$20)</f>
        <v>0</v>
      </c>
      <c r="AZ12" s="77"/>
      <c r="BA12" s="12"/>
      <c r="BB12" s="13">
        <f t="shared" si="6"/>
        <v>0</v>
      </c>
      <c r="BC12" s="13">
        <f>IF(BB12&lt;'タスク基本情報シート'!$E$13,BB12,'タスク基本情報シート'!$E$13)</f>
        <v>0</v>
      </c>
      <c r="BD12" s="16"/>
      <c r="BE12" s="17"/>
      <c r="BG12" s="390"/>
      <c r="BH12" s="391"/>
      <c r="BI12" s="77"/>
      <c r="BJ12" s="12"/>
      <c r="BK12" s="13">
        <f t="shared" si="7"/>
        <v>0</v>
      </c>
      <c r="BL12" s="13">
        <f t="shared" si="36"/>
        <v>90</v>
      </c>
      <c r="BM12" s="15">
        <f t="shared" si="24"/>
        <v>0</v>
      </c>
      <c r="BN12" s="77"/>
      <c r="BO12" s="12">
        <v>30</v>
      </c>
      <c r="BP12" s="47">
        <f t="shared" si="8"/>
        <v>30</v>
      </c>
      <c r="BQ12" s="15">
        <f t="shared" si="25"/>
        <v>1</v>
      </c>
      <c r="BR12" s="77"/>
      <c r="BS12" s="12"/>
      <c r="BT12" s="13">
        <f t="shared" si="9"/>
        <v>0</v>
      </c>
      <c r="BU12" s="13">
        <f t="shared" si="26"/>
        <v>0</v>
      </c>
      <c r="BV12" s="13">
        <f>IF(BU12&lt;'タスク基本情報シート'!$E$18,BU12,'タスク基本情報シート'!$E$18)</f>
        <v>0</v>
      </c>
      <c r="BW12" s="13">
        <f>LARGE(BV5:BV14,8)</f>
        <v>0</v>
      </c>
      <c r="BX12" s="15">
        <f t="shared" si="37"/>
        <v>0</v>
      </c>
      <c r="BY12" s="77">
        <v>1</v>
      </c>
      <c r="BZ12" s="12">
        <v>6</v>
      </c>
      <c r="CA12" s="14">
        <f t="shared" si="27"/>
        <v>66</v>
      </c>
      <c r="CB12" s="15">
        <f>IF(CA12&lt;'タスク基本情報シート'!$E$20,CA12,'タスク基本情報シート'!$E$20)</f>
        <v>66</v>
      </c>
      <c r="CC12" s="77"/>
      <c r="CD12" s="12">
        <v>58</v>
      </c>
      <c r="CE12" s="13">
        <f t="shared" si="10"/>
        <v>58</v>
      </c>
      <c r="CF12" s="13">
        <f>IF(CE12&lt;'タスク基本情報シート'!$E$13,CE12,'タスク基本情報シート'!$E$13)</f>
        <v>58</v>
      </c>
      <c r="CG12" s="16"/>
      <c r="CH12" s="17"/>
      <c r="CJ12" s="390"/>
      <c r="CK12" s="391"/>
      <c r="CL12" s="77"/>
      <c r="CM12" s="12"/>
      <c r="CN12" s="13">
        <f t="shared" si="11"/>
        <v>0</v>
      </c>
      <c r="CO12" s="13">
        <f t="shared" si="38"/>
        <v>90</v>
      </c>
      <c r="CP12" s="15">
        <f t="shared" si="28"/>
        <v>0</v>
      </c>
      <c r="CQ12" s="77"/>
      <c r="CR12" s="12"/>
      <c r="CS12" s="47">
        <f t="shared" si="12"/>
        <v>0</v>
      </c>
      <c r="CT12" s="15">
        <f t="shared" si="29"/>
        <v>0</v>
      </c>
      <c r="CU12" s="77"/>
      <c r="CV12" s="12"/>
      <c r="CW12" s="13">
        <f t="shared" si="13"/>
        <v>0</v>
      </c>
      <c r="CX12" s="13">
        <f t="shared" si="30"/>
        <v>0</v>
      </c>
      <c r="CY12" s="13">
        <f>IF(CX12&lt;'タスク基本情報シート'!$E$18,CX12,'タスク基本情報シート'!$E$18)</f>
        <v>0</v>
      </c>
      <c r="CZ12" s="13">
        <f>LARGE(CY5:CY14,8)</f>
        <v>0</v>
      </c>
      <c r="DA12" s="15">
        <f t="shared" si="39"/>
        <v>0</v>
      </c>
      <c r="DB12" s="77"/>
      <c r="DC12" s="12">
        <v>25</v>
      </c>
      <c r="DD12" s="14">
        <f t="shared" si="31"/>
        <v>25</v>
      </c>
      <c r="DE12" s="15">
        <f>IF(DD12&lt;'タスク基本情報シート'!$E$20,DD12,'タスク基本情報シート'!$E$20)</f>
        <v>25</v>
      </c>
      <c r="DF12" s="77"/>
      <c r="DG12" s="12"/>
      <c r="DH12" s="13">
        <f t="shared" si="14"/>
        <v>0</v>
      </c>
      <c r="DI12" s="13">
        <f>IF(DH12&lt;'タスク基本情報シート'!$E$13,DH12,'タスク基本情報シート'!$E$13)</f>
        <v>0</v>
      </c>
      <c r="DJ12" s="16"/>
      <c r="DK12" s="17"/>
    </row>
    <row r="13" spans="1:115" ht="13.5" customHeight="1">
      <c r="A13" s="390"/>
      <c r="B13" s="391"/>
      <c r="C13" s="77"/>
      <c r="D13" s="12"/>
      <c r="E13" s="13">
        <f t="shared" si="0"/>
        <v>0</v>
      </c>
      <c r="F13" s="13">
        <f t="shared" si="32"/>
        <v>90</v>
      </c>
      <c r="G13" s="15">
        <f t="shared" si="15"/>
        <v>0</v>
      </c>
      <c r="H13" s="77"/>
      <c r="I13" s="12"/>
      <c r="J13" s="47">
        <f t="shared" si="1"/>
        <v>0</v>
      </c>
      <c r="K13" s="15">
        <f t="shared" si="16"/>
        <v>0</v>
      </c>
      <c r="L13" s="77"/>
      <c r="M13" s="12"/>
      <c r="N13" s="13">
        <f t="shared" si="17"/>
        <v>0</v>
      </c>
      <c r="O13" s="13">
        <f t="shared" si="18"/>
        <v>0</v>
      </c>
      <c r="P13" s="13">
        <f>IF(O13&lt;'タスク基本情報シート'!$E$18,O13,'タスク基本情報シート'!$E$18)</f>
        <v>0</v>
      </c>
      <c r="Q13" s="13">
        <f>LARGE(P5:P14,9)</f>
        <v>0</v>
      </c>
      <c r="R13" s="15">
        <f t="shared" si="33"/>
        <v>0</v>
      </c>
      <c r="S13" s="85"/>
      <c r="T13" s="16"/>
      <c r="U13" s="16"/>
      <c r="V13" s="17"/>
      <c r="W13" s="77"/>
      <c r="X13" s="12"/>
      <c r="Y13" s="13">
        <f t="shared" si="2"/>
        <v>0</v>
      </c>
      <c r="Z13" s="13">
        <f>IF(Y13&lt;'タスク基本情報シート'!$E$13,Y13,'タスク基本情報シート'!$E$13)</f>
        <v>0</v>
      </c>
      <c r="AA13" s="16"/>
      <c r="AB13" s="17"/>
      <c r="AD13" s="390"/>
      <c r="AE13" s="391"/>
      <c r="AF13" s="77"/>
      <c r="AG13" s="12"/>
      <c r="AH13" s="13">
        <f t="shared" si="3"/>
        <v>0</v>
      </c>
      <c r="AI13" s="13">
        <f t="shared" si="34"/>
        <v>105</v>
      </c>
      <c r="AJ13" s="15">
        <f t="shared" si="20"/>
        <v>0</v>
      </c>
      <c r="AK13" s="77">
        <v>1</v>
      </c>
      <c r="AL13" s="12">
        <v>45</v>
      </c>
      <c r="AM13" s="47">
        <f t="shared" si="4"/>
        <v>105</v>
      </c>
      <c r="AN13" s="15">
        <f t="shared" si="21"/>
        <v>3</v>
      </c>
      <c r="AO13" s="77"/>
      <c r="AP13" s="12"/>
      <c r="AQ13" s="13">
        <f t="shared" si="5"/>
        <v>0</v>
      </c>
      <c r="AR13" s="13">
        <f t="shared" si="22"/>
        <v>0</v>
      </c>
      <c r="AS13" s="13">
        <f>IF(AR13&lt;'タスク基本情報シート'!$E$18,AR13,'タスク基本情報シート'!$E$18)</f>
        <v>0</v>
      </c>
      <c r="AT13" s="13">
        <f>LARGE(AS5:AS14,9)</f>
        <v>0</v>
      </c>
      <c r="AU13" s="15">
        <f t="shared" si="35"/>
        <v>0</v>
      </c>
      <c r="AV13" s="85"/>
      <c r="AW13" s="16"/>
      <c r="AX13" s="16"/>
      <c r="AY13" s="17"/>
      <c r="AZ13" s="77"/>
      <c r="BA13" s="12"/>
      <c r="BB13" s="13">
        <f t="shared" si="6"/>
        <v>0</v>
      </c>
      <c r="BC13" s="13">
        <f>IF(BB13&lt;'タスク基本情報シート'!$E$13,BB13,'タスク基本情報シート'!$E$13)</f>
        <v>0</v>
      </c>
      <c r="BD13" s="16"/>
      <c r="BE13" s="17"/>
      <c r="BG13" s="390"/>
      <c r="BH13" s="391"/>
      <c r="BI13" s="77"/>
      <c r="BJ13" s="12"/>
      <c r="BK13" s="13">
        <f t="shared" si="7"/>
        <v>0</v>
      </c>
      <c r="BL13" s="13">
        <f t="shared" si="36"/>
        <v>90</v>
      </c>
      <c r="BM13" s="15">
        <f t="shared" si="24"/>
        <v>0</v>
      </c>
      <c r="BN13" s="77"/>
      <c r="BO13" s="12"/>
      <c r="BP13" s="47">
        <f t="shared" si="8"/>
        <v>0</v>
      </c>
      <c r="BQ13" s="15">
        <f t="shared" si="25"/>
        <v>0</v>
      </c>
      <c r="BR13" s="77"/>
      <c r="BS13" s="12"/>
      <c r="BT13" s="13">
        <f t="shared" si="9"/>
        <v>0</v>
      </c>
      <c r="BU13" s="13">
        <f t="shared" si="26"/>
        <v>0</v>
      </c>
      <c r="BV13" s="13">
        <f>IF(BU13&lt;'タスク基本情報シート'!$E$18,BU13,'タスク基本情報シート'!$E$18)</f>
        <v>0</v>
      </c>
      <c r="BW13" s="13">
        <f>LARGE(BV5:BV14,9)</f>
        <v>0</v>
      </c>
      <c r="BX13" s="15">
        <f t="shared" si="37"/>
        <v>0</v>
      </c>
      <c r="BY13" s="85"/>
      <c r="BZ13" s="16"/>
      <c r="CA13" s="16"/>
      <c r="CB13" s="17"/>
      <c r="CC13" s="77"/>
      <c r="CD13" s="12"/>
      <c r="CE13" s="13">
        <f t="shared" si="10"/>
        <v>0</v>
      </c>
      <c r="CF13" s="13">
        <f>IF(CE13&lt;'タスク基本情報シート'!$E$13,CE13,'タスク基本情報シート'!$E$13)</f>
        <v>0</v>
      </c>
      <c r="CG13" s="16"/>
      <c r="CH13" s="17"/>
      <c r="CJ13" s="390"/>
      <c r="CK13" s="391"/>
      <c r="CL13" s="77"/>
      <c r="CM13" s="12"/>
      <c r="CN13" s="13">
        <f t="shared" si="11"/>
        <v>0</v>
      </c>
      <c r="CO13" s="13">
        <f t="shared" si="38"/>
        <v>90</v>
      </c>
      <c r="CP13" s="15">
        <f t="shared" si="28"/>
        <v>0</v>
      </c>
      <c r="CQ13" s="77"/>
      <c r="CR13" s="12"/>
      <c r="CS13" s="47">
        <f t="shared" si="12"/>
        <v>0</v>
      </c>
      <c r="CT13" s="15">
        <f t="shared" si="29"/>
        <v>0</v>
      </c>
      <c r="CU13" s="77"/>
      <c r="CV13" s="12"/>
      <c r="CW13" s="13">
        <f t="shared" si="13"/>
        <v>0</v>
      </c>
      <c r="CX13" s="13">
        <f t="shared" si="30"/>
        <v>0</v>
      </c>
      <c r="CY13" s="13">
        <f>IF(CX13&lt;'タスク基本情報シート'!$E$18,CX13,'タスク基本情報シート'!$E$18)</f>
        <v>0</v>
      </c>
      <c r="CZ13" s="13">
        <f>LARGE(CY5:CY14,9)</f>
        <v>0</v>
      </c>
      <c r="DA13" s="15">
        <f t="shared" si="39"/>
        <v>0</v>
      </c>
      <c r="DB13" s="85"/>
      <c r="DC13" s="16"/>
      <c r="DD13" s="16"/>
      <c r="DE13" s="17"/>
      <c r="DF13" s="77"/>
      <c r="DG13" s="12"/>
      <c r="DH13" s="13">
        <f t="shared" si="14"/>
        <v>0</v>
      </c>
      <c r="DI13" s="13">
        <f>IF(DH13&lt;'タスク基本情報シート'!$E$13,DH13,'タスク基本情報シート'!$E$13)</f>
        <v>0</v>
      </c>
      <c r="DJ13" s="16"/>
      <c r="DK13" s="17"/>
    </row>
    <row r="14" spans="1:115" ht="14.25" customHeight="1" thickBot="1">
      <c r="A14" s="392"/>
      <c r="B14" s="393"/>
      <c r="C14" s="78"/>
      <c r="D14" s="18"/>
      <c r="E14" s="20">
        <f t="shared" si="0"/>
        <v>0</v>
      </c>
      <c r="F14" s="20">
        <f t="shared" si="32"/>
        <v>90</v>
      </c>
      <c r="G14" s="79">
        <f t="shared" si="15"/>
        <v>0</v>
      </c>
      <c r="H14" s="78"/>
      <c r="I14" s="18"/>
      <c r="J14" s="48">
        <f t="shared" si="1"/>
        <v>0</v>
      </c>
      <c r="K14" s="79">
        <f t="shared" si="16"/>
        <v>0</v>
      </c>
      <c r="L14" s="78"/>
      <c r="M14" s="18"/>
      <c r="N14" s="20">
        <f t="shared" si="17"/>
        <v>0</v>
      </c>
      <c r="O14" s="20">
        <f t="shared" si="18"/>
        <v>0</v>
      </c>
      <c r="P14" s="20">
        <f>IF(O14&lt;'タスク基本情報シート'!$E$18,O14,'タスク基本情報シート'!$E$18)</f>
        <v>0</v>
      </c>
      <c r="Q14" s="20">
        <f>LARGE(P5:P14,10)</f>
        <v>0</v>
      </c>
      <c r="R14" s="79">
        <f t="shared" si="33"/>
        <v>0</v>
      </c>
      <c r="S14" s="86"/>
      <c r="T14" s="19"/>
      <c r="U14" s="19"/>
      <c r="V14" s="21"/>
      <c r="W14" s="78"/>
      <c r="X14" s="18"/>
      <c r="Y14" s="20">
        <f t="shared" si="2"/>
        <v>0</v>
      </c>
      <c r="Z14" s="20">
        <f>IF(Y14&lt;'タスク基本情報シート'!$E$13,Y14,'タスク基本情報シート'!$E$13)</f>
        <v>0</v>
      </c>
      <c r="AA14" s="19"/>
      <c r="AB14" s="21"/>
      <c r="AD14" s="392"/>
      <c r="AE14" s="393"/>
      <c r="AF14" s="78"/>
      <c r="AG14" s="18"/>
      <c r="AH14" s="20">
        <f t="shared" si="3"/>
        <v>0</v>
      </c>
      <c r="AI14" s="20">
        <f t="shared" si="34"/>
        <v>105</v>
      </c>
      <c r="AJ14" s="79">
        <f t="shared" si="20"/>
        <v>0</v>
      </c>
      <c r="AK14" s="78"/>
      <c r="AL14" s="18"/>
      <c r="AM14" s="48">
        <f t="shared" si="4"/>
        <v>0</v>
      </c>
      <c r="AN14" s="79">
        <f t="shared" si="21"/>
        <v>0</v>
      </c>
      <c r="AO14" s="78"/>
      <c r="AP14" s="18"/>
      <c r="AQ14" s="20">
        <f t="shared" si="5"/>
        <v>0</v>
      </c>
      <c r="AR14" s="20">
        <f t="shared" si="22"/>
        <v>0</v>
      </c>
      <c r="AS14" s="20">
        <f>IF(AR14&lt;'タスク基本情報シート'!$E$18,AR14,'タスク基本情報シート'!$E$18)</f>
        <v>0</v>
      </c>
      <c r="AT14" s="20">
        <f>LARGE(AS5:AS14,10)</f>
        <v>0</v>
      </c>
      <c r="AU14" s="79">
        <f t="shared" si="35"/>
        <v>0</v>
      </c>
      <c r="AV14" s="86"/>
      <c r="AW14" s="19"/>
      <c r="AX14" s="19"/>
      <c r="AY14" s="21"/>
      <c r="AZ14" s="78"/>
      <c r="BA14" s="18"/>
      <c r="BB14" s="20">
        <f t="shared" si="6"/>
        <v>0</v>
      </c>
      <c r="BC14" s="20">
        <f>IF(BB14&lt;'タスク基本情報シート'!$E$13,BB14,'タスク基本情報シート'!$E$13)</f>
        <v>0</v>
      </c>
      <c r="BD14" s="19"/>
      <c r="BE14" s="21"/>
      <c r="BG14" s="392"/>
      <c r="BH14" s="393"/>
      <c r="BI14" s="78"/>
      <c r="BJ14" s="18"/>
      <c r="BK14" s="20">
        <f t="shared" si="7"/>
        <v>0</v>
      </c>
      <c r="BL14" s="20">
        <f t="shared" si="36"/>
        <v>90</v>
      </c>
      <c r="BM14" s="79">
        <f t="shared" si="24"/>
        <v>0</v>
      </c>
      <c r="BN14" s="78"/>
      <c r="BO14" s="18"/>
      <c r="BP14" s="48">
        <f t="shared" si="8"/>
        <v>0</v>
      </c>
      <c r="BQ14" s="79">
        <f t="shared" si="25"/>
        <v>0</v>
      </c>
      <c r="BR14" s="78"/>
      <c r="BS14" s="18"/>
      <c r="BT14" s="20">
        <f t="shared" si="9"/>
        <v>0</v>
      </c>
      <c r="BU14" s="20">
        <f t="shared" si="26"/>
        <v>0</v>
      </c>
      <c r="BV14" s="20">
        <f>IF(BU14&lt;'タスク基本情報シート'!$E$18,BU14,'タスク基本情報シート'!$E$18)</f>
        <v>0</v>
      </c>
      <c r="BW14" s="20">
        <f>LARGE(BV5:BV14,10)</f>
        <v>0</v>
      </c>
      <c r="BX14" s="79">
        <f t="shared" si="37"/>
        <v>0</v>
      </c>
      <c r="BY14" s="86"/>
      <c r="BZ14" s="19"/>
      <c r="CA14" s="19"/>
      <c r="CB14" s="21"/>
      <c r="CC14" s="78"/>
      <c r="CD14" s="18"/>
      <c r="CE14" s="20">
        <f t="shared" si="10"/>
        <v>0</v>
      </c>
      <c r="CF14" s="20">
        <f>IF(CE14&lt;'タスク基本情報シート'!$E$13,CE14,'タスク基本情報シート'!$E$13)</f>
        <v>0</v>
      </c>
      <c r="CG14" s="19"/>
      <c r="CH14" s="21"/>
      <c r="CJ14" s="392"/>
      <c r="CK14" s="393"/>
      <c r="CL14" s="78"/>
      <c r="CM14" s="18"/>
      <c r="CN14" s="20">
        <f t="shared" si="11"/>
        <v>0</v>
      </c>
      <c r="CO14" s="20">
        <f t="shared" si="38"/>
        <v>90</v>
      </c>
      <c r="CP14" s="79">
        <f t="shared" si="28"/>
        <v>0</v>
      </c>
      <c r="CQ14" s="78"/>
      <c r="CR14" s="18"/>
      <c r="CS14" s="48">
        <f t="shared" si="12"/>
        <v>0</v>
      </c>
      <c r="CT14" s="79">
        <f t="shared" si="29"/>
        <v>0</v>
      </c>
      <c r="CU14" s="78"/>
      <c r="CV14" s="18"/>
      <c r="CW14" s="20">
        <f t="shared" si="13"/>
        <v>0</v>
      </c>
      <c r="CX14" s="20">
        <f t="shared" si="30"/>
        <v>0</v>
      </c>
      <c r="CY14" s="20">
        <f>IF(CX14&lt;'タスク基本情報シート'!$E$18,CX14,'タスク基本情報シート'!$E$18)</f>
        <v>0</v>
      </c>
      <c r="CZ14" s="20">
        <f>LARGE(CY5:CY14,10)</f>
        <v>0</v>
      </c>
      <c r="DA14" s="79">
        <f t="shared" si="39"/>
        <v>0</v>
      </c>
      <c r="DB14" s="86"/>
      <c r="DC14" s="19"/>
      <c r="DD14" s="19"/>
      <c r="DE14" s="21"/>
      <c r="DF14" s="78"/>
      <c r="DG14" s="18"/>
      <c r="DH14" s="20">
        <f t="shared" si="14"/>
        <v>0</v>
      </c>
      <c r="DI14" s="20">
        <f>IF(DH14&lt;'タスク基本情報シート'!$E$13,DH14,'タスク基本情報シート'!$E$13)</f>
        <v>0</v>
      </c>
      <c r="DJ14" s="19"/>
      <c r="DK14" s="21"/>
    </row>
    <row r="15" spans="1:115" ht="15" thickTop="1">
      <c r="A15" s="193" t="s">
        <v>17</v>
      </c>
      <c r="B15" s="194">
        <f>SUMIF(G$4:AB$4,K$4,G15:AB15)</f>
        <v>1394</v>
      </c>
      <c r="C15" s="80"/>
      <c r="D15" s="22" t="str">
        <f>IF((E15/60)&gt;'タスク基本情報シート'!$F$10,"ERR","OK")</f>
        <v>OK</v>
      </c>
      <c r="E15" s="22">
        <f>SUM(E5:E14)</f>
        <v>479</v>
      </c>
      <c r="F15" s="22"/>
      <c r="G15" s="23">
        <f>SUM(G5:G14)</f>
        <v>210</v>
      </c>
      <c r="H15" s="80"/>
      <c r="I15" s="22" t="str">
        <f>IF((J15/60)&gt;'タスク基本情報シート'!$F$3,"ERR","OK")</f>
        <v>OK</v>
      </c>
      <c r="J15" s="49">
        <f>SUM(J5:J14)</f>
        <v>510</v>
      </c>
      <c r="K15" s="23">
        <f>SUM(K5:K14)</f>
        <v>17</v>
      </c>
      <c r="L15" s="80"/>
      <c r="M15" s="22" t="str">
        <f>IF((N15/60)&gt;'タスク基本情報シート'!$F$18,"ERR","OK")</f>
        <v>OK</v>
      </c>
      <c r="N15" s="22">
        <f>SUM(N5:N14)</f>
        <v>523</v>
      </c>
      <c r="O15" s="22"/>
      <c r="P15" s="22"/>
      <c r="Q15" s="22"/>
      <c r="R15" s="23">
        <f>SUM(R5:R14)</f>
        <v>360</v>
      </c>
      <c r="S15" s="80"/>
      <c r="T15" s="22" t="str">
        <f>IF((U15/60)&gt;'タスク基本情報シート'!$F$20,"ERR","OK")</f>
        <v>OK</v>
      </c>
      <c r="U15" s="22">
        <f>SUM(U5:U12)</f>
        <v>541</v>
      </c>
      <c r="V15" s="23">
        <f>SUM(V5:V12)</f>
        <v>541</v>
      </c>
      <c r="W15" s="80"/>
      <c r="X15" s="22" t="str">
        <f>IF((Y15/60)&gt;'タスク基本情報シート'!$F$13,"ERR","OK")</f>
        <v>OK</v>
      </c>
      <c r="Y15" s="22">
        <f>SUM(Y5:Y14)</f>
        <v>523</v>
      </c>
      <c r="Z15" s="22"/>
      <c r="AA15" s="22"/>
      <c r="AB15" s="23">
        <f>SUM(AB5:AB7)</f>
        <v>266</v>
      </c>
      <c r="AD15" s="193" t="s">
        <v>17</v>
      </c>
      <c r="AE15" s="194">
        <f>SUMIF(AJ$4:BE$4,AN$4,AJ15:BE15)</f>
        <v>1674</v>
      </c>
      <c r="AF15" s="80"/>
      <c r="AG15" s="22" t="str">
        <f>IF((AH15/60)&gt;'タスク基本情報シート'!$F$10,"ERR","OK")</f>
        <v>OK</v>
      </c>
      <c r="AH15" s="22">
        <f>SUM(AH5:AH14)</f>
        <v>551</v>
      </c>
      <c r="AI15" s="22"/>
      <c r="AJ15" s="23">
        <f>SUM(AJ5:AJ14)</f>
        <v>300</v>
      </c>
      <c r="AK15" s="80"/>
      <c r="AL15" s="22" t="str">
        <f>IF((AM15/60)&gt;'タスク基本情報シート'!$F$3,"ERR","OK")</f>
        <v>OK</v>
      </c>
      <c r="AM15" s="49">
        <f>SUM(AM5:AM14)</f>
        <v>568</v>
      </c>
      <c r="AN15" s="23">
        <f>SUM(AN5:AN14)</f>
        <v>17</v>
      </c>
      <c r="AO15" s="80"/>
      <c r="AP15" s="22" t="str">
        <f>IF((AQ15/60)&gt;'タスク基本情報シート'!$F$18,"ERR","OK")</f>
        <v>OK</v>
      </c>
      <c r="AQ15" s="22">
        <f>SUM(AQ5:AQ14)</f>
        <v>544</v>
      </c>
      <c r="AR15" s="22"/>
      <c r="AS15" s="22"/>
      <c r="AT15" s="22"/>
      <c r="AU15" s="23">
        <f>SUM(AU5:AU14)</f>
        <v>360</v>
      </c>
      <c r="AV15" s="80"/>
      <c r="AW15" s="22" t="str">
        <f>IF((AX15/60)&gt;'タスク基本情報シート'!$F$20,"ERR","OK")</f>
        <v>OK</v>
      </c>
      <c r="AX15" s="22">
        <f>SUM(AX5:AX12)</f>
        <v>583</v>
      </c>
      <c r="AY15" s="23">
        <f>SUM(AY5:AY12)</f>
        <v>583</v>
      </c>
      <c r="AZ15" s="80"/>
      <c r="BA15" s="22" t="str">
        <f>IF((BB15/60)&gt;'タスク基本情報シート'!$F$13,"ERR","OK")</f>
        <v>OK</v>
      </c>
      <c r="BB15" s="22">
        <f>SUM(BB5:BB14)</f>
        <v>569</v>
      </c>
      <c r="BC15" s="22"/>
      <c r="BD15" s="22"/>
      <c r="BE15" s="23">
        <f>SUM(BE5:BE7)</f>
        <v>414</v>
      </c>
      <c r="BG15" s="193" t="s">
        <v>17</v>
      </c>
      <c r="BH15" s="194">
        <f>SUMIF(BM$4:CH$4,BQ$4,BM15:CH15)</f>
        <v>1117</v>
      </c>
      <c r="BI15" s="80"/>
      <c r="BJ15" s="22" t="str">
        <f>IF((BK15/60)&gt;'タスク基本情報シート'!$F$10,"ERR","OK")</f>
        <v>OK</v>
      </c>
      <c r="BK15" s="22">
        <f>SUM(BK5:BK14)</f>
        <v>210</v>
      </c>
      <c r="BL15" s="22"/>
      <c r="BM15" s="23">
        <f>SUM(BM5:BM14)</f>
        <v>210</v>
      </c>
      <c r="BN15" s="80"/>
      <c r="BO15" s="22" t="str">
        <f>IF((BP15/60)&gt;'タスク基本情報シート'!$F$3,"ERR","OK")</f>
        <v>OK</v>
      </c>
      <c r="BP15" s="49">
        <f>SUM(BP5:BP14)</f>
        <v>300</v>
      </c>
      <c r="BQ15" s="23">
        <f>SUM(BQ5:BQ14)</f>
        <v>10</v>
      </c>
      <c r="BR15" s="80"/>
      <c r="BS15" s="22" t="str">
        <f>IF((BT15/60)&gt;'タスク基本情報シート'!$F$18,"ERR","OK")</f>
        <v>OK</v>
      </c>
      <c r="BT15" s="22">
        <f>SUM(BT5:BT14)</f>
        <v>379</v>
      </c>
      <c r="BU15" s="22"/>
      <c r="BV15" s="22"/>
      <c r="BW15" s="22"/>
      <c r="BX15" s="23">
        <f>SUM(BX5:BX14)</f>
        <v>180</v>
      </c>
      <c r="BY15" s="80"/>
      <c r="BZ15" s="22" t="str">
        <f>IF((CA15/60)&gt;'タスク基本情報シート'!$F$20,"ERR","OK")</f>
        <v>OK</v>
      </c>
      <c r="CA15" s="22">
        <f>SUM(CA5:CA12)</f>
        <v>498</v>
      </c>
      <c r="CB15" s="23">
        <f>SUM(CB5:CB12)</f>
        <v>498</v>
      </c>
      <c r="CC15" s="80"/>
      <c r="CD15" s="22" t="str">
        <f>IF((CE15/60)&gt;'タスク基本情報シート'!$F$13,"ERR","OK")</f>
        <v>OK</v>
      </c>
      <c r="CE15" s="22">
        <f>SUM(CE5:CE14)</f>
        <v>436</v>
      </c>
      <c r="CF15" s="22"/>
      <c r="CG15" s="22"/>
      <c r="CH15" s="23">
        <f>SUM(CH5:CH7)</f>
        <v>219</v>
      </c>
      <c r="CJ15" s="193" t="s">
        <v>17</v>
      </c>
      <c r="CK15" s="194">
        <f>SUMIF(CP$4:DK$4,CT$4,CP15:DK15)</f>
        <v>1641</v>
      </c>
      <c r="CL15" s="80"/>
      <c r="CM15" s="22" t="str">
        <f>IF((CN15/60)&gt;'タスク基本情報シート'!$F$10,"ERR","OK")</f>
        <v>OK</v>
      </c>
      <c r="CN15" s="22">
        <f>SUM(CN5:CN14)</f>
        <v>360</v>
      </c>
      <c r="CO15" s="22"/>
      <c r="CP15" s="23">
        <f>SUM(CP5:CP14)</f>
        <v>210</v>
      </c>
      <c r="CQ15" s="80"/>
      <c r="CR15" s="22" t="str">
        <f>IF((CS15/60)&gt;'タスク基本情報シート'!$F$3,"ERR","OK")</f>
        <v>OK</v>
      </c>
      <c r="CS15" s="49">
        <f>SUM(CS5:CS14)</f>
        <v>549</v>
      </c>
      <c r="CT15" s="23">
        <f>SUM(CT5:CT14)</f>
        <v>17</v>
      </c>
      <c r="CU15" s="80"/>
      <c r="CV15" s="22" t="str">
        <f>IF((CW15/60)&gt;'タスク基本情報シート'!$F$18,"ERR","OK")</f>
        <v>OK</v>
      </c>
      <c r="CW15" s="22">
        <f>SUM(CW5:CW14)</f>
        <v>538</v>
      </c>
      <c r="CX15" s="22"/>
      <c r="CY15" s="22"/>
      <c r="CZ15" s="22"/>
      <c r="DA15" s="23">
        <f>SUM(DA5:DA14)</f>
        <v>420</v>
      </c>
      <c r="DB15" s="80"/>
      <c r="DC15" s="22" t="str">
        <f>IF((DD15/60)&gt;'タスク基本情報シート'!$F$20,"ERR","OK")</f>
        <v>OK</v>
      </c>
      <c r="DD15" s="22">
        <f>SUM(DD5:DD12)</f>
        <v>577</v>
      </c>
      <c r="DE15" s="23">
        <f>SUM(DE5:DE12)</f>
        <v>577</v>
      </c>
      <c r="DF15" s="80"/>
      <c r="DG15" s="22" t="str">
        <f>IF((DH15/60)&gt;'タスク基本情報シート'!$F$13,"ERR","OK")</f>
        <v>OK</v>
      </c>
      <c r="DH15" s="22">
        <f>SUM(DH5:DH14)</f>
        <v>503</v>
      </c>
      <c r="DI15" s="22"/>
      <c r="DJ15" s="22"/>
      <c r="DK15" s="23">
        <f>SUM(DK5:DK7)</f>
        <v>417</v>
      </c>
    </row>
    <row r="16" spans="1:115" ht="15" thickBot="1">
      <c r="A16" s="195" t="s">
        <v>18</v>
      </c>
      <c r="B16" s="196">
        <f>SUMIF(G$4:AB$4,K$4,G16:AB16)</f>
        <v>3601.4164370201524</v>
      </c>
      <c r="C16" s="81"/>
      <c r="D16" s="33"/>
      <c r="E16" s="34"/>
      <c r="F16" s="34"/>
      <c r="G16" s="35">
        <f>IF(G15=0,0,G15/G$149*1000)</f>
        <v>400</v>
      </c>
      <c r="H16" s="81"/>
      <c r="I16" s="33"/>
      <c r="J16" s="50"/>
      <c r="K16" s="35">
        <f>IF(K15=0,0,K15/K$149*1000)</f>
        <v>894.7368421052631</v>
      </c>
      <c r="L16" s="81"/>
      <c r="M16" s="33"/>
      <c r="N16" s="34"/>
      <c r="O16" s="34"/>
      <c r="P16" s="34"/>
      <c r="Q16" s="34"/>
      <c r="R16" s="35">
        <f>IF(R15=0,0,R15/R$149*1000)</f>
        <v>666.6666666666666</v>
      </c>
      <c r="S16" s="87"/>
      <c r="T16" s="34"/>
      <c r="U16" s="34"/>
      <c r="V16" s="35">
        <f>IF(V15=0,0,V15/V$149*1000)</f>
        <v>909.2436974789916</v>
      </c>
      <c r="W16" s="87"/>
      <c r="X16" s="34"/>
      <c r="Y16" s="34"/>
      <c r="Z16" s="34"/>
      <c r="AA16" s="34"/>
      <c r="AB16" s="35">
        <f>IF(AB15=0,0,AB15/AB$149*1000)</f>
        <v>730.7692307692307</v>
      </c>
      <c r="AD16" s="195" t="s">
        <v>18</v>
      </c>
      <c r="AE16" s="196">
        <f>SUMIF(AJ$4:BE$4,AN$4,AJ16:BE16)</f>
        <v>4154.745251538041</v>
      </c>
      <c r="AF16" s="81"/>
      <c r="AG16" s="33"/>
      <c r="AH16" s="34"/>
      <c r="AI16" s="34"/>
      <c r="AJ16" s="35">
        <f>IF(AJ15=0,0,AJ15/AJ$149*1000)</f>
        <v>740.7407407407406</v>
      </c>
      <c r="AK16" s="81"/>
      <c r="AL16" s="33"/>
      <c r="AM16" s="50"/>
      <c r="AN16" s="35">
        <f>IF(AN15=0,0,AN15/AN$149*1000)</f>
        <v>894.7368421052631</v>
      </c>
      <c r="AO16" s="81"/>
      <c r="AP16" s="33"/>
      <c r="AQ16" s="34"/>
      <c r="AR16" s="34"/>
      <c r="AS16" s="34"/>
      <c r="AT16" s="34"/>
      <c r="AU16" s="35">
        <f>IF(AU15=0,0,AU15/AU$149*1000)</f>
        <v>750</v>
      </c>
      <c r="AV16" s="87"/>
      <c r="AW16" s="34"/>
      <c r="AX16" s="34"/>
      <c r="AY16" s="35">
        <f>IF(AY15=0,0,AY15/AY$149*1000)</f>
        <v>988.1355932203389</v>
      </c>
      <c r="AZ16" s="87"/>
      <c r="BA16" s="34"/>
      <c r="BB16" s="34"/>
      <c r="BC16" s="34"/>
      <c r="BD16" s="34"/>
      <c r="BE16" s="35">
        <f>IF(BE15=0,0,BE15/BE$149*1000)</f>
        <v>781.1320754716982</v>
      </c>
      <c r="BG16" s="195" t="s">
        <v>18</v>
      </c>
      <c r="BH16" s="196">
        <f>SUMIF(BM$4:CH$4,BQ$4,BM16:CH16)</f>
        <v>2711.559237631022</v>
      </c>
      <c r="BI16" s="81"/>
      <c r="BJ16" s="33"/>
      <c r="BK16" s="34"/>
      <c r="BL16" s="34"/>
      <c r="BM16" s="35">
        <f>IF(BM15=0,0,BM15/BM$149*1000)</f>
        <v>518.5185185185185</v>
      </c>
      <c r="BN16" s="81"/>
      <c r="BO16" s="33"/>
      <c r="BP16" s="50"/>
      <c r="BQ16" s="35">
        <f>IF(BQ15=0,0,BQ15/BQ$149*1000)</f>
        <v>555.5555555555555</v>
      </c>
      <c r="BR16" s="81"/>
      <c r="BS16" s="33"/>
      <c r="BT16" s="34"/>
      <c r="BU16" s="34"/>
      <c r="BV16" s="34"/>
      <c r="BW16" s="34"/>
      <c r="BX16" s="35">
        <f>IF(BX15=0,0,BX15/BX$149*1000)</f>
        <v>333.3333333333333</v>
      </c>
      <c r="BY16" s="87"/>
      <c r="BZ16" s="34"/>
      <c r="CA16" s="34"/>
      <c r="CB16" s="35">
        <f>IF(CB15=0,0,CB15/CB$149*1000)</f>
        <v>844.0677966101695</v>
      </c>
      <c r="CC16" s="87"/>
      <c r="CD16" s="34"/>
      <c r="CE16" s="34"/>
      <c r="CF16" s="34"/>
      <c r="CG16" s="34"/>
      <c r="CH16" s="35">
        <f>IF(CH15=0,0,CH15/CH$149*1000)</f>
        <v>460.08403361344534</v>
      </c>
      <c r="CJ16" s="195" t="s">
        <v>18</v>
      </c>
      <c r="CK16" s="196">
        <f>SUMIF(CP$4:DK$4,CT$4,CP16:DK16)</f>
        <v>4135.988456784551</v>
      </c>
      <c r="CL16" s="81"/>
      <c r="CM16" s="33"/>
      <c r="CN16" s="34"/>
      <c r="CO16" s="34"/>
      <c r="CP16" s="35">
        <f>IF(CP15=0,0,CP15/CP$149*1000)</f>
        <v>518.5185185185185</v>
      </c>
      <c r="CQ16" s="81"/>
      <c r="CR16" s="33"/>
      <c r="CS16" s="50"/>
      <c r="CT16" s="35">
        <f>IF(CT15=0,0,CT15/CT$149*1000)</f>
        <v>894.7368421052631</v>
      </c>
      <c r="CU16" s="81"/>
      <c r="CV16" s="33"/>
      <c r="CW16" s="34"/>
      <c r="CX16" s="34"/>
      <c r="CY16" s="34"/>
      <c r="CZ16" s="34"/>
      <c r="DA16" s="35">
        <f>IF(DA15=0,0,DA15/DA$149*1000)</f>
        <v>875</v>
      </c>
      <c r="DB16" s="87"/>
      <c r="DC16" s="34"/>
      <c r="DD16" s="34"/>
      <c r="DE16" s="35">
        <f>IF(DE15=0,0,DE15/DE$149*1000)</f>
        <v>989.7084048027444</v>
      </c>
      <c r="DF16" s="87"/>
      <c r="DG16" s="34"/>
      <c r="DH16" s="34"/>
      <c r="DI16" s="34"/>
      <c r="DJ16" s="34"/>
      <c r="DK16" s="35">
        <f>IF(DK15=0,0,DK15/DK$149*1000)</f>
        <v>858.0246913580247</v>
      </c>
    </row>
    <row r="17" spans="1:115" ht="13.5" customHeight="1">
      <c r="A17" s="386"/>
      <c r="B17" s="388" t="s">
        <v>112</v>
      </c>
      <c r="C17" s="75"/>
      <c r="D17" s="8">
        <v>31</v>
      </c>
      <c r="E17" s="9">
        <f aca="true" t="shared" si="40" ref="E17:E26">C17*60+D17</f>
        <v>31</v>
      </c>
      <c r="F17" s="9">
        <v>30</v>
      </c>
      <c r="G17" s="76">
        <f>IF(F17&lt;&gt;0,IF(E17&gt;=F17,F17,0),0)</f>
        <v>30</v>
      </c>
      <c r="H17" s="75">
        <v>1</v>
      </c>
      <c r="I17" s="8">
        <v>7</v>
      </c>
      <c r="J17" s="9">
        <f aca="true" t="shared" si="41" ref="J17:J26">H17*60+I17</f>
        <v>67</v>
      </c>
      <c r="K17" s="76">
        <f>ROUNDDOWN(J17/30,0)</f>
        <v>2</v>
      </c>
      <c r="L17" s="75">
        <v>4</v>
      </c>
      <c r="M17" s="8">
        <v>2</v>
      </c>
      <c r="N17" s="9">
        <f aca="true" t="shared" si="42" ref="N17:N26">L17*60+M17</f>
        <v>242</v>
      </c>
      <c r="O17" s="9">
        <f>INT(N17/60)*60</f>
        <v>240</v>
      </c>
      <c r="P17" s="9">
        <f>IF(O17&lt;'タスク基本情報シート'!$E$18,O17,'タスク基本情報シート'!$E$18)</f>
        <v>240</v>
      </c>
      <c r="Q17" s="9">
        <f>LARGE(P17:P26,1)</f>
        <v>240</v>
      </c>
      <c r="R17" s="76">
        <f>Q17</f>
        <v>240</v>
      </c>
      <c r="S17" s="82">
        <v>2</v>
      </c>
      <c r="T17" s="8">
        <v>57</v>
      </c>
      <c r="U17" s="24">
        <f>S17*60+T17</f>
        <v>177</v>
      </c>
      <c r="V17" s="11">
        <f>IF(U17&lt;'タスク基本情報シート'!$E$20,U17,'タスク基本情報シート'!$E$20)</f>
        <v>177</v>
      </c>
      <c r="W17" s="82"/>
      <c r="X17" s="8">
        <v>32</v>
      </c>
      <c r="Y17" s="9">
        <f aca="true" t="shared" si="43" ref="Y17:Y26">W17*60+X17</f>
        <v>32</v>
      </c>
      <c r="Z17" s="9">
        <f>IF(Y17&lt;'タスク基本情報シート'!$E$13,Y17,'タスク基本情報シート'!$E$13)</f>
        <v>32</v>
      </c>
      <c r="AA17" s="9">
        <v>1</v>
      </c>
      <c r="AB17" s="76">
        <f>LARGE(Z17:Z26,AA17)</f>
        <v>121</v>
      </c>
      <c r="AD17" s="386"/>
      <c r="AE17" s="388" t="s">
        <v>138</v>
      </c>
      <c r="AF17" s="75"/>
      <c r="AG17" s="8">
        <v>38</v>
      </c>
      <c r="AH17" s="9">
        <f aca="true" t="shared" si="44" ref="AH17:AH26">AF17*60+AG17</f>
        <v>38</v>
      </c>
      <c r="AI17" s="9">
        <v>30</v>
      </c>
      <c r="AJ17" s="76">
        <f>IF(AI17&lt;&gt;0,IF(AH17&gt;=AI17,AI17,0),0)</f>
        <v>30</v>
      </c>
      <c r="AK17" s="75"/>
      <c r="AL17" s="8">
        <v>45</v>
      </c>
      <c r="AM17" s="9">
        <f aca="true" t="shared" si="45" ref="AM17:AM26">AK17*60+AL17</f>
        <v>45</v>
      </c>
      <c r="AN17" s="76">
        <f>ROUNDDOWN(AM17/30,0)</f>
        <v>1</v>
      </c>
      <c r="AO17" s="75"/>
      <c r="AP17" s="8">
        <v>37</v>
      </c>
      <c r="AQ17" s="9">
        <f aca="true" t="shared" si="46" ref="AQ17:AQ26">AO17*60+AP17</f>
        <v>37</v>
      </c>
      <c r="AR17" s="9">
        <f>INT(AQ17/60)*60</f>
        <v>0</v>
      </c>
      <c r="AS17" s="9">
        <f>IF(AR17&lt;'タスク基本情報シート'!$E$18,AR17,'タスク基本情報シート'!$E$18)</f>
        <v>0</v>
      </c>
      <c r="AT17" s="9">
        <f>LARGE(AS17:AS26,1)</f>
        <v>60</v>
      </c>
      <c r="AU17" s="76">
        <f>AT17</f>
        <v>60</v>
      </c>
      <c r="AV17" s="82">
        <v>1</v>
      </c>
      <c r="AW17" s="8"/>
      <c r="AX17" s="24">
        <f>AV17*60+AW17</f>
        <v>60</v>
      </c>
      <c r="AY17" s="11">
        <f>IF(AX17&lt;'タスク基本情報シート'!$E$20,AX17,'タスク基本情報シート'!$E$20)</f>
        <v>60</v>
      </c>
      <c r="AZ17" s="82"/>
      <c r="BA17" s="8">
        <v>44</v>
      </c>
      <c r="BB17" s="9">
        <f aca="true" t="shared" si="47" ref="BB17:BB26">AZ17*60+BA17</f>
        <v>44</v>
      </c>
      <c r="BC17" s="9">
        <f>IF(BB17&lt;'タスク基本情報シート'!$E$13,BB17,'タスク基本情報シート'!$E$13)</f>
        <v>44</v>
      </c>
      <c r="BD17" s="9">
        <v>1</v>
      </c>
      <c r="BE17" s="76">
        <f>LARGE(BC17:BC26,BD17)</f>
        <v>162</v>
      </c>
      <c r="BG17" s="386"/>
      <c r="BH17" s="388" t="s">
        <v>162</v>
      </c>
      <c r="BI17" s="75"/>
      <c r="BJ17" s="8">
        <v>36</v>
      </c>
      <c r="BK17" s="9">
        <f aca="true" t="shared" si="48" ref="BK17:BK26">BI17*60+BJ17</f>
        <v>36</v>
      </c>
      <c r="BL17" s="9">
        <v>30</v>
      </c>
      <c r="BM17" s="76">
        <f>IF(BL17&lt;&gt;0,IF(BK17&gt;=BL17,BL17,0),0)</f>
        <v>30</v>
      </c>
      <c r="BN17" s="75"/>
      <c r="BO17" s="8">
        <v>60</v>
      </c>
      <c r="BP17" s="9">
        <f aca="true" t="shared" si="49" ref="BP17:BP26">BN17*60+BO17</f>
        <v>60</v>
      </c>
      <c r="BQ17" s="76">
        <f>ROUNDDOWN(BP17/30,0)</f>
        <v>2</v>
      </c>
      <c r="BR17" s="75">
        <v>1</v>
      </c>
      <c r="BS17" s="8">
        <v>10</v>
      </c>
      <c r="BT17" s="9">
        <f aca="true" t="shared" si="50" ref="BT17:BT26">BR17*60+BS17</f>
        <v>70</v>
      </c>
      <c r="BU17" s="9">
        <f>INT(BT17/60)*60</f>
        <v>60</v>
      </c>
      <c r="BV17" s="9">
        <f>IF(BU17&lt;'タスク基本情報シート'!$E$18,BU17,'タスク基本情報シート'!$E$18)</f>
        <v>60</v>
      </c>
      <c r="BW17" s="9">
        <f>LARGE(BV17:BV26,1)</f>
        <v>240</v>
      </c>
      <c r="BX17" s="76">
        <f>BW17</f>
        <v>240</v>
      </c>
      <c r="BY17" s="82">
        <v>1</v>
      </c>
      <c r="BZ17" s="8">
        <v>20</v>
      </c>
      <c r="CA17" s="24">
        <f>BY17*60+BZ17</f>
        <v>80</v>
      </c>
      <c r="CB17" s="11">
        <f>IF(CA17&lt;'タスク基本情報シート'!$E$20,CA17,'タスク基本情報シート'!$E$20)</f>
        <v>80</v>
      </c>
      <c r="CC17" s="82"/>
      <c r="CD17" s="8">
        <v>52</v>
      </c>
      <c r="CE17" s="9">
        <f aca="true" t="shared" si="51" ref="CE17:CE26">CC17*60+CD17</f>
        <v>52</v>
      </c>
      <c r="CF17" s="9">
        <f>IF(CE17&lt;'タスク基本情報シート'!$E$13,CE17,'タスク基本情報シート'!$E$13)</f>
        <v>52</v>
      </c>
      <c r="CG17" s="9">
        <v>1</v>
      </c>
      <c r="CH17" s="76">
        <f>LARGE(CF17:CF26,CG17)</f>
        <v>83</v>
      </c>
      <c r="CJ17" s="386"/>
      <c r="CK17" s="388" t="s">
        <v>186</v>
      </c>
      <c r="CL17" s="75"/>
      <c r="CM17" s="8">
        <v>30</v>
      </c>
      <c r="CN17" s="9">
        <f aca="true" t="shared" si="52" ref="CN17:CN26">CL17*60+CM17</f>
        <v>30</v>
      </c>
      <c r="CO17" s="9">
        <v>30</v>
      </c>
      <c r="CP17" s="76">
        <f>IF(CO17&lt;&gt;0,IF(CN17&gt;=CO17,CO17,0),0)</f>
        <v>30</v>
      </c>
      <c r="CQ17" s="75">
        <v>1</v>
      </c>
      <c r="CR17" s="8"/>
      <c r="CS17" s="9">
        <f aca="true" t="shared" si="53" ref="CS17:CS26">CQ17*60+CR17</f>
        <v>60</v>
      </c>
      <c r="CT17" s="76">
        <f>ROUNDDOWN(CS17/30,0)</f>
        <v>2</v>
      </c>
      <c r="CU17" s="75">
        <v>1</v>
      </c>
      <c r="CV17" s="8"/>
      <c r="CW17" s="9">
        <f aca="true" t="shared" si="54" ref="CW17:CW26">CU17*60+CV17</f>
        <v>60</v>
      </c>
      <c r="CX17" s="9">
        <f>INT(CW17/60)*60</f>
        <v>60</v>
      </c>
      <c r="CY17" s="9">
        <f>IF(CX17&lt;'タスク基本情報シート'!$E$18,CX17,'タスク基本情報シート'!$E$18)</f>
        <v>60</v>
      </c>
      <c r="CZ17" s="9">
        <f>LARGE(CY17:CY26,1)</f>
        <v>240</v>
      </c>
      <c r="DA17" s="76">
        <f>CZ17</f>
        <v>240</v>
      </c>
      <c r="DB17" s="82">
        <v>1</v>
      </c>
      <c r="DC17" s="8">
        <v>25</v>
      </c>
      <c r="DD17" s="24">
        <f>DB17*60+DC17</f>
        <v>85</v>
      </c>
      <c r="DE17" s="11">
        <f>IF(DD17&lt;'タスク基本情報シート'!$E$20,DD17,'タスク基本情報シート'!$E$20)</f>
        <v>85</v>
      </c>
      <c r="DF17" s="82">
        <v>3</v>
      </c>
      <c r="DG17" s="8"/>
      <c r="DH17" s="9">
        <f aca="true" t="shared" si="55" ref="DH17:DH26">DF17*60+DG17</f>
        <v>180</v>
      </c>
      <c r="DI17" s="9">
        <f>IF(DH17&lt;'タスク基本情報シート'!$E$13,DH17,'タスク基本情報シート'!$E$13)</f>
        <v>180</v>
      </c>
      <c r="DJ17" s="9">
        <v>1</v>
      </c>
      <c r="DK17" s="76">
        <f>LARGE(DI17:DI26,DJ17)</f>
        <v>180</v>
      </c>
    </row>
    <row r="18" spans="1:115" ht="13.5" customHeight="1">
      <c r="A18" s="387"/>
      <c r="B18" s="389"/>
      <c r="C18" s="77"/>
      <c r="D18" s="12">
        <v>46</v>
      </c>
      <c r="E18" s="13">
        <f t="shared" si="40"/>
        <v>46</v>
      </c>
      <c r="F18" s="13">
        <f>IF(G17=0,F17,F17+15)</f>
        <v>45</v>
      </c>
      <c r="G18" s="15">
        <f aca="true" t="shared" si="56" ref="G18:G26">IF(F18&lt;&gt;0,IF(E18&gt;=F18,F18,0),0)</f>
        <v>45</v>
      </c>
      <c r="H18" s="77">
        <v>1</v>
      </c>
      <c r="I18" s="12">
        <v>1</v>
      </c>
      <c r="J18" s="47">
        <f t="shared" si="41"/>
        <v>61</v>
      </c>
      <c r="K18" s="15">
        <f aca="true" t="shared" si="57" ref="K18:K26">ROUNDDOWN(J18/30,0)</f>
        <v>2</v>
      </c>
      <c r="L18" s="83">
        <v>2</v>
      </c>
      <c r="M18" s="12">
        <v>2</v>
      </c>
      <c r="N18" s="13">
        <f t="shared" si="42"/>
        <v>122</v>
      </c>
      <c r="O18" s="13">
        <f aca="true" t="shared" si="58" ref="O18:O26">INT(N18/60)*60</f>
        <v>120</v>
      </c>
      <c r="P18" s="13">
        <f>IF(O18&lt;'タスク基本情報シート'!$E$18,O18,'タスク基本情報シート'!$E$18)</f>
        <v>120</v>
      </c>
      <c r="Q18" s="13">
        <f>LARGE(P17:P26,2)</f>
        <v>120</v>
      </c>
      <c r="R18" s="15">
        <f>IF(Q18&lt;=(R17-60),Q18,IF((R17-60)&lt;0,0,(R17-60)))</f>
        <v>120</v>
      </c>
      <c r="S18" s="83"/>
      <c r="T18" s="12">
        <v>51</v>
      </c>
      <c r="U18" s="26">
        <f aca="true" t="shared" si="59" ref="U18:U24">S18*60+T18</f>
        <v>51</v>
      </c>
      <c r="V18" s="15">
        <f>IF(U18&lt;'タスク基本情報シート'!$E$20,U18,'タスク基本情報シート'!$E$20)</f>
        <v>51</v>
      </c>
      <c r="W18" s="83">
        <v>1</v>
      </c>
      <c r="X18" s="12"/>
      <c r="Y18" s="13">
        <f t="shared" si="43"/>
        <v>60</v>
      </c>
      <c r="Z18" s="13">
        <f>IF(Y18&lt;'タスク基本情報シート'!$E$13,Y18,'タスク基本情報シート'!$E$13)</f>
        <v>60</v>
      </c>
      <c r="AA18" s="13">
        <v>2</v>
      </c>
      <c r="AB18" s="15">
        <f>LARGE(Z17:Z26,AA18)</f>
        <v>105</v>
      </c>
      <c r="AD18" s="387"/>
      <c r="AE18" s="389"/>
      <c r="AF18" s="77"/>
      <c r="AG18" s="12">
        <v>52</v>
      </c>
      <c r="AH18" s="13">
        <f t="shared" si="44"/>
        <v>52</v>
      </c>
      <c r="AI18" s="13">
        <f>IF(AJ17=0,AI17,AI17+15)</f>
        <v>45</v>
      </c>
      <c r="AJ18" s="15">
        <f aca="true" t="shared" si="60" ref="AJ18:AJ26">IF(AI18&lt;&gt;0,IF(AH18&gt;=AI18,AI18,0),0)</f>
        <v>45</v>
      </c>
      <c r="AK18" s="77"/>
      <c r="AL18" s="12">
        <v>37</v>
      </c>
      <c r="AM18" s="47">
        <f t="shared" si="45"/>
        <v>37</v>
      </c>
      <c r="AN18" s="15">
        <f aca="true" t="shared" si="61" ref="AN18:AN26">ROUNDDOWN(AM18/30,0)</f>
        <v>1</v>
      </c>
      <c r="AO18" s="77"/>
      <c r="AP18" s="12">
        <v>38</v>
      </c>
      <c r="AQ18" s="13">
        <f t="shared" si="46"/>
        <v>38</v>
      </c>
      <c r="AR18" s="13">
        <f aca="true" t="shared" si="62" ref="AR18:AR26">INT(AQ18/60)*60</f>
        <v>0</v>
      </c>
      <c r="AS18" s="13">
        <f>IF(AR18&lt;'タスク基本情報シート'!$E$18,AR18,'タスク基本情報シート'!$E$18)</f>
        <v>0</v>
      </c>
      <c r="AT18" s="13">
        <f>LARGE(AS17:AS26,2)</f>
        <v>60</v>
      </c>
      <c r="AU18" s="15">
        <f>IF(AT18&lt;=(AU17-60),AT18,IF((AU17-60)&lt;0,0,(AU17-60)))</f>
        <v>0</v>
      </c>
      <c r="AV18" s="83">
        <v>1</v>
      </c>
      <c r="AW18" s="12">
        <v>32</v>
      </c>
      <c r="AX18" s="26">
        <f aca="true" t="shared" si="63" ref="AX18:AX24">AV18*60+AW18</f>
        <v>92</v>
      </c>
      <c r="AY18" s="15">
        <f>IF(AX18&lt;'タスク基本情報シート'!$E$20,AX18,'タスク基本情報シート'!$E$20)</f>
        <v>92</v>
      </c>
      <c r="AZ18" s="83">
        <v>2</v>
      </c>
      <c r="BA18" s="12">
        <v>42</v>
      </c>
      <c r="BB18" s="13">
        <f t="shared" si="47"/>
        <v>162</v>
      </c>
      <c r="BC18" s="13">
        <f>IF(BB18&lt;'タスク基本情報シート'!$E$13,BB18,'タスク基本情報シート'!$E$13)</f>
        <v>162</v>
      </c>
      <c r="BD18" s="13">
        <v>2</v>
      </c>
      <c r="BE18" s="15">
        <f>LARGE(BC17:BC26,BD18)</f>
        <v>65</v>
      </c>
      <c r="BG18" s="387"/>
      <c r="BH18" s="389"/>
      <c r="BI18" s="77"/>
      <c r="BJ18" s="12">
        <v>47</v>
      </c>
      <c r="BK18" s="13">
        <f t="shared" si="48"/>
        <v>47</v>
      </c>
      <c r="BL18" s="13">
        <f>IF(BM17=0,BL17,BL17+15)</f>
        <v>45</v>
      </c>
      <c r="BM18" s="15">
        <f aca="true" t="shared" si="64" ref="BM18:BM26">IF(BL18&lt;&gt;0,IF(BK18&gt;=BL18,BL18,0),0)</f>
        <v>45</v>
      </c>
      <c r="BN18" s="77"/>
      <c r="BO18" s="12">
        <v>60</v>
      </c>
      <c r="BP18" s="47">
        <f t="shared" si="49"/>
        <v>60</v>
      </c>
      <c r="BQ18" s="15">
        <f aca="true" t="shared" si="65" ref="BQ18:BQ26">ROUNDDOWN(BP18/30,0)</f>
        <v>2</v>
      </c>
      <c r="BR18" s="77">
        <v>4</v>
      </c>
      <c r="BS18" s="12">
        <v>5</v>
      </c>
      <c r="BT18" s="13">
        <f t="shared" si="50"/>
        <v>245</v>
      </c>
      <c r="BU18" s="13">
        <f aca="true" t="shared" si="66" ref="BU18:BU26">INT(BT18/60)*60</f>
        <v>240</v>
      </c>
      <c r="BV18" s="13">
        <f>IF(BU18&lt;'タスク基本情報シート'!$E$18,BU18,'タスク基本情報シート'!$E$18)</f>
        <v>240</v>
      </c>
      <c r="BW18" s="13">
        <f>LARGE(BV17:BV26,2)</f>
        <v>120</v>
      </c>
      <c r="BX18" s="15">
        <f>IF(BW18&lt;=(BX17-60),BW18,IF((BX17-60)&lt;0,0,(BX17-60)))</f>
        <v>120</v>
      </c>
      <c r="BY18" s="83">
        <v>3</v>
      </c>
      <c r="BZ18" s="12"/>
      <c r="CA18" s="26">
        <f aca="true" t="shared" si="67" ref="CA18:CA24">BY18*60+BZ18</f>
        <v>180</v>
      </c>
      <c r="CB18" s="15">
        <f>IF(CA18&lt;'タスク基本情報シート'!$E$20,CA18,'タスク基本情報シート'!$E$20)</f>
        <v>180</v>
      </c>
      <c r="CC18" s="83">
        <v>1</v>
      </c>
      <c r="CD18" s="12">
        <v>12</v>
      </c>
      <c r="CE18" s="13">
        <f t="shared" si="51"/>
        <v>72</v>
      </c>
      <c r="CF18" s="13">
        <f>IF(CE18&lt;'タスク基本情報シート'!$E$13,CE18,'タスク基本情報シート'!$E$13)</f>
        <v>72</v>
      </c>
      <c r="CG18" s="13">
        <v>2</v>
      </c>
      <c r="CH18" s="15">
        <f>LARGE(CF17:CF26,CG18)</f>
        <v>72</v>
      </c>
      <c r="CJ18" s="387"/>
      <c r="CK18" s="389"/>
      <c r="CL18" s="77"/>
      <c r="CM18" s="12">
        <v>45</v>
      </c>
      <c r="CN18" s="13">
        <f t="shared" si="52"/>
        <v>45</v>
      </c>
      <c r="CO18" s="13">
        <f>IF(CP17=0,CO17,CO17+15)</f>
        <v>45</v>
      </c>
      <c r="CP18" s="15">
        <f aca="true" t="shared" si="68" ref="CP18:CP26">IF(CO18&lt;&gt;0,IF(CN18&gt;=CO18,CO18,0),0)</f>
        <v>45</v>
      </c>
      <c r="CQ18" s="77">
        <v>1</v>
      </c>
      <c r="CR18" s="12">
        <v>30</v>
      </c>
      <c r="CS18" s="47">
        <f t="shared" si="53"/>
        <v>90</v>
      </c>
      <c r="CT18" s="15">
        <f aca="true" t="shared" si="69" ref="CT18:CT26">ROUNDDOWN(CS18/30,0)</f>
        <v>3</v>
      </c>
      <c r="CU18" s="77">
        <v>3</v>
      </c>
      <c r="CV18" s="12"/>
      <c r="CW18" s="13">
        <f t="shared" si="54"/>
        <v>180</v>
      </c>
      <c r="CX18" s="13">
        <f aca="true" t="shared" si="70" ref="CX18:CX26">INT(CW18/60)*60</f>
        <v>180</v>
      </c>
      <c r="CY18" s="13">
        <f>IF(CX18&lt;'タスク基本情報シート'!$E$18,CX18,'タスク基本情報シート'!$E$18)</f>
        <v>180</v>
      </c>
      <c r="CZ18" s="13">
        <f>LARGE(CY17:CY26,2)</f>
        <v>180</v>
      </c>
      <c r="DA18" s="15">
        <f>IF(CZ18&lt;=(DA17-60),CZ18,IF((DA17-60)&lt;0,0,(DA17-60)))</f>
        <v>180</v>
      </c>
      <c r="DB18" s="83">
        <v>2</v>
      </c>
      <c r="DC18" s="12">
        <v>56</v>
      </c>
      <c r="DD18" s="26">
        <f aca="true" t="shared" si="71" ref="DD18:DD24">DB18*60+DC18</f>
        <v>176</v>
      </c>
      <c r="DE18" s="15">
        <f>IF(DD18&lt;'タスク基本情報シート'!$E$20,DD18,'タスク基本情報シート'!$E$20)</f>
        <v>176</v>
      </c>
      <c r="DF18" s="83">
        <v>3</v>
      </c>
      <c r="DG18" s="12"/>
      <c r="DH18" s="13">
        <f t="shared" si="55"/>
        <v>180</v>
      </c>
      <c r="DI18" s="13">
        <f>IF(DH18&lt;'タスク基本情報シート'!$E$13,DH18,'タスク基本情報シート'!$E$13)</f>
        <v>180</v>
      </c>
      <c r="DJ18" s="13">
        <v>2</v>
      </c>
      <c r="DK18" s="15">
        <f>LARGE(DI17:DI26,DJ18)</f>
        <v>180</v>
      </c>
    </row>
    <row r="19" spans="1:115" ht="13.5" customHeight="1">
      <c r="A19" s="390" t="str">
        <f>IF(VLOOKUP(B17,'選手基本情報シート'!$B$4:$C$51,2)&lt;&gt;0,VLOOKUP(B17,'選手基本情報シート'!$B$4:$C$51,2),"")</f>
        <v>青木　健児</v>
      </c>
      <c r="B19" s="391"/>
      <c r="C19" s="77">
        <v>1</v>
      </c>
      <c r="D19" s="12">
        <v>1</v>
      </c>
      <c r="E19" s="13">
        <f t="shared" si="40"/>
        <v>61</v>
      </c>
      <c r="F19" s="13">
        <f aca="true" t="shared" si="72" ref="F19:F26">IF(G18=0,F18,F18+15)</f>
        <v>60</v>
      </c>
      <c r="G19" s="15">
        <f t="shared" si="56"/>
        <v>60</v>
      </c>
      <c r="H19" s="77">
        <v>1</v>
      </c>
      <c r="I19" s="12">
        <v>21</v>
      </c>
      <c r="J19" s="47">
        <f t="shared" si="41"/>
        <v>81</v>
      </c>
      <c r="K19" s="15">
        <f t="shared" si="57"/>
        <v>2</v>
      </c>
      <c r="L19" s="83">
        <v>1</v>
      </c>
      <c r="M19" s="12">
        <v>10</v>
      </c>
      <c r="N19" s="13">
        <f t="shared" si="42"/>
        <v>70</v>
      </c>
      <c r="O19" s="13">
        <f t="shared" si="58"/>
        <v>60</v>
      </c>
      <c r="P19" s="13">
        <f>IF(O19&lt;'タスク基本情報シート'!$E$18,O19,'タスク基本情報シート'!$E$18)</f>
        <v>60</v>
      </c>
      <c r="Q19" s="13">
        <f>LARGE(P17:P26,3)</f>
        <v>120</v>
      </c>
      <c r="R19" s="15">
        <f aca="true" t="shared" si="73" ref="R19:R26">IF(Q19&lt;=(R18-60),Q19,IF((R18-60)&lt;0,0,(R18-60)))</f>
        <v>60</v>
      </c>
      <c r="S19" s="83"/>
      <c r="T19" s="12">
        <v>37</v>
      </c>
      <c r="U19" s="26">
        <f t="shared" si="59"/>
        <v>37</v>
      </c>
      <c r="V19" s="15">
        <f>IF(U19&lt;'タスク基本情報シート'!$E$20,U19,'タスク基本情報シート'!$E$20)</f>
        <v>37</v>
      </c>
      <c r="W19" s="83">
        <v>1</v>
      </c>
      <c r="X19" s="12">
        <v>19</v>
      </c>
      <c r="Y19" s="13">
        <f t="shared" si="43"/>
        <v>79</v>
      </c>
      <c r="Z19" s="13">
        <f>IF(Y19&lt;'タスク基本情報シート'!$E$13,Y19,'タスク基本情報シート'!$E$13)</f>
        <v>79</v>
      </c>
      <c r="AA19" s="13">
        <v>3</v>
      </c>
      <c r="AB19" s="15">
        <f>LARGE(Z17:Z26,AA19)</f>
        <v>79</v>
      </c>
      <c r="AD19" s="390" t="str">
        <f>IF(VLOOKUP(AE17,'選手基本情報シート'!$B$4:$C$51,2)&lt;&gt;0,VLOOKUP(AE17,'選手基本情報シート'!$B$4:$C$51,2),"")</f>
        <v>郭　康隆</v>
      </c>
      <c r="AE19" s="391"/>
      <c r="AF19" s="77"/>
      <c r="AG19" s="12">
        <v>57</v>
      </c>
      <c r="AH19" s="13">
        <f t="shared" si="44"/>
        <v>57</v>
      </c>
      <c r="AI19" s="13">
        <f aca="true" t="shared" si="74" ref="AI19:AI26">IF(AJ18=0,AI18,AI18+15)</f>
        <v>60</v>
      </c>
      <c r="AJ19" s="15">
        <f t="shared" si="60"/>
        <v>0</v>
      </c>
      <c r="AK19" s="77"/>
      <c r="AL19" s="12">
        <v>32</v>
      </c>
      <c r="AM19" s="47">
        <f t="shared" si="45"/>
        <v>32</v>
      </c>
      <c r="AN19" s="15">
        <f t="shared" si="61"/>
        <v>1</v>
      </c>
      <c r="AO19" s="77"/>
      <c r="AP19" s="12">
        <v>31</v>
      </c>
      <c r="AQ19" s="13">
        <f t="shared" si="46"/>
        <v>31</v>
      </c>
      <c r="AR19" s="13">
        <f t="shared" si="62"/>
        <v>0</v>
      </c>
      <c r="AS19" s="13">
        <f>IF(AR19&lt;'タスク基本情報シート'!$E$18,AR19,'タスク基本情報シート'!$E$18)</f>
        <v>0</v>
      </c>
      <c r="AT19" s="13">
        <f>LARGE(AS17:AS26,3)</f>
        <v>0</v>
      </c>
      <c r="AU19" s="15">
        <f aca="true" t="shared" si="75" ref="AU19:AU26">IF(AT19&lt;=(AU18-60),AT19,IF((AU18-60)&lt;0,0,(AU18-60)))</f>
        <v>0</v>
      </c>
      <c r="AV19" s="83"/>
      <c r="AW19" s="12">
        <v>46</v>
      </c>
      <c r="AX19" s="26">
        <f t="shared" si="63"/>
        <v>46</v>
      </c>
      <c r="AY19" s="15">
        <f>IF(AX19&lt;'タスク基本情報シート'!$E$20,AX19,'タスク基本情報シート'!$E$20)</f>
        <v>46</v>
      </c>
      <c r="AZ19" s="83"/>
      <c r="BA19" s="12">
        <v>47</v>
      </c>
      <c r="BB19" s="13">
        <f t="shared" si="47"/>
        <v>47</v>
      </c>
      <c r="BC19" s="13">
        <f>IF(BB19&lt;'タスク基本情報シート'!$E$13,BB19,'タスク基本情報シート'!$E$13)</f>
        <v>47</v>
      </c>
      <c r="BD19" s="13">
        <v>3</v>
      </c>
      <c r="BE19" s="15">
        <f>LARGE(BC17:BC26,BD19)</f>
        <v>63</v>
      </c>
      <c r="BG19" s="390" t="str">
        <f>IF(VLOOKUP(BH17,'選手基本情報シート'!$B$4:$C$51,2)&lt;&gt;0,VLOOKUP(BH17,'選手基本情報シート'!$B$4:$C$51,2),"")</f>
        <v>山本　喜士朗</v>
      </c>
      <c r="BH19" s="391"/>
      <c r="BI19" s="77">
        <v>1</v>
      </c>
      <c r="BJ19" s="12">
        <v>1</v>
      </c>
      <c r="BK19" s="13">
        <f t="shared" si="48"/>
        <v>61</v>
      </c>
      <c r="BL19" s="13">
        <f aca="true" t="shared" si="76" ref="BL19:BL26">IF(BM18=0,BL18,BL18+15)</f>
        <v>60</v>
      </c>
      <c r="BM19" s="15">
        <f t="shared" si="64"/>
        <v>60</v>
      </c>
      <c r="BN19" s="77"/>
      <c r="BO19" s="12">
        <v>30</v>
      </c>
      <c r="BP19" s="47">
        <f t="shared" si="49"/>
        <v>30</v>
      </c>
      <c r="BQ19" s="15">
        <f t="shared" si="65"/>
        <v>1</v>
      </c>
      <c r="BR19" s="77">
        <v>2</v>
      </c>
      <c r="BS19" s="12">
        <v>47</v>
      </c>
      <c r="BT19" s="13">
        <f t="shared" si="50"/>
        <v>167</v>
      </c>
      <c r="BU19" s="13">
        <f t="shared" si="66"/>
        <v>120</v>
      </c>
      <c r="BV19" s="13">
        <f>IF(BU19&lt;'タスク基本情報シート'!$E$18,BU19,'タスク基本情報シート'!$E$18)</f>
        <v>120</v>
      </c>
      <c r="BW19" s="13">
        <f>LARGE(BV17:BV26,3)</f>
        <v>60</v>
      </c>
      <c r="BX19" s="15">
        <f aca="true" t="shared" si="77" ref="BX19:BX26">IF(BW19&lt;=(BX18-60),BW19,IF((BX18-60)&lt;0,0,(BX18-60)))</f>
        <v>60</v>
      </c>
      <c r="BY19" s="83">
        <v>2</v>
      </c>
      <c r="BZ19" s="12">
        <v>44</v>
      </c>
      <c r="CA19" s="26">
        <f t="shared" si="67"/>
        <v>164</v>
      </c>
      <c r="CB19" s="15">
        <f>IF(CA19&lt;'タスク基本情報シート'!$E$20,CA19,'タスク基本情報シート'!$E$20)</f>
        <v>164</v>
      </c>
      <c r="CC19" s="83">
        <v>1</v>
      </c>
      <c r="CD19" s="12">
        <v>23</v>
      </c>
      <c r="CE19" s="13">
        <f t="shared" si="51"/>
        <v>83</v>
      </c>
      <c r="CF19" s="13">
        <f>IF(CE19&lt;'タスク基本情報シート'!$E$13,CE19,'タスク基本情報シート'!$E$13)</f>
        <v>83</v>
      </c>
      <c r="CG19" s="13">
        <v>3</v>
      </c>
      <c r="CH19" s="15">
        <f>LARGE(CF17:CF26,CG19)</f>
        <v>54</v>
      </c>
      <c r="CJ19" s="390" t="str">
        <f>IF(VLOOKUP(CK17,'選手基本情報シート'!$B$4:$C$51,2)&lt;&gt;0,VLOOKUP(CK17,'選手基本情報シート'!$B$4:$C$51,2),"")</f>
        <v>上野　泰寛</v>
      </c>
      <c r="CK19" s="391"/>
      <c r="CL19" s="77"/>
      <c r="CM19" s="12">
        <v>60</v>
      </c>
      <c r="CN19" s="13">
        <f t="shared" si="52"/>
        <v>60</v>
      </c>
      <c r="CO19" s="13">
        <f aca="true" t="shared" si="78" ref="CO19:CO26">IF(CP18=0,CO18,CO18+15)</f>
        <v>60</v>
      </c>
      <c r="CP19" s="15">
        <f t="shared" si="68"/>
        <v>60</v>
      </c>
      <c r="CQ19" s="77">
        <v>1</v>
      </c>
      <c r="CR19" s="12">
        <v>30</v>
      </c>
      <c r="CS19" s="47">
        <f t="shared" si="53"/>
        <v>90</v>
      </c>
      <c r="CT19" s="15">
        <f t="shared" si="69"/>
        <v>3</v>
      </c>
      <c r="CU19" s="77">
        <v>4</v>
      </c>
      <c r="CV19" s="12"/>
      <c r="CW19" s="13">
        <f t="shared" si="54"/>
        <v>240</v>
      </c>
      <c r="CX19" s="13">
        <f t="shared" si="70"/>
        <v>240</v>
      </c>
      <c r="CY19" s="13">
        <f>IF(CX19&lt;'タスク基本情報シート'!$E$18,CX19,'タスク基本情報シート'!$E$18)</f>
        <v>240</v>
      </c>
      <c r="CZ19" s="13">
        <f>LARGE(CY17:CY26,3)</f>
        <v>60</v>
      </c>
      <c r="DA19" s="15">
        <f aca="true" t="shared" si="79" ref="DA19:DA26">IF(CZ19&lt;=(DA18-60),CZ19,IF((DA18-60)&lt;0,0,(DA18-60)))</f>
        <v>60</v>
      </c>
      <c r="DB19" s="83">
        <v>1</v>
      </c>
      <c r="DC19" s="12">
        <v>17</v>
      </c>
      <c r="DD19" s="26">
        <f t="shared" si="71"/>
        <v>77</v>
      </c>
      <c r="DE19" s="15">
        <f>IF(DD19&lt;'タスク基本情報シート'!$E$20,DD19,'タスク基本情報シート'!$E$20)</f>
        <v>77</v>
      </c>
      <c r="DF19" s="83"/>
      <c r="DG19" s="12">
        <v>37</v>
      </c>
      <c r="DH19" s="13">
        <f t="shared" si="55"/>
        <v>37</v>
      </c>
      <c r="DI19" s="13">
        <f>IF(DH19&lt;'タスク基本情報シート'!$E$13,DH19,'タスク基本情報シート'!$E$13)</f>
        <v>37</v>
      </c>
      <c r="DJ19" s="13">
        <v>3</v>
      </c>
      <c r="DK19" s="15">
        <f>LARGE(DI17:DI26,DJ19)</f>
        <v>126</v>
      </c>
    </row>
    <row r="20" spans="1:115" ht="13.5" customHeight="1">
      <c r="A20" s="390"/>
      <c r="B20" s="391"/>
      <c r="C20" s="77">
        <v>1</v>
      </c>
      <c r="D20" s="12">
        <v>16</v>
      </c>
      <c r="E20" s="13">
        <f t="shared" si="40"/>
        <v>76</v>
      </c>
      <c r="F20" s="13">
        <f t="shared" si="72"/>
        <v>75</v>
      </c>
      <c r="G20" s="15">
        <f t="shared" si="56"/>
        <v>75</v>
      </c>
      <c r="H20" s="77">
        <v>1</v>
      </c>
      <c r="I20" s="12">
        <v>3</v>
      </c>
      <c r="J20" s="47">
        <f t="shared" si="41"/>
        <v>63</v>
      </c>
      <c r="K20" s="15">
        <f t="shared" si="57"/>
        <v>2</v>
      </c>
      <c r="L20" s="83">
        <v>2</v>
      </c>
      <c r="M20" s="12">
        <v>20</v>
      </c>
      <c r="N20" s="13">
        <f t="shared" si="42"/>
        <v>140</v>
      </c>
      <c r="O20" s="13">
        <f t="shared" si="58"/>
        <v>120</v>
      </c>
      <c r="P20" s="13">
        <f>IF(O20&lt;'タスク基本情報シート'!$E$18,O20,'タスク基本情報シート'!$E$18)</f>
        <v>120</v>
      </c>
      <c r="Q20" s="13">
        <f>LARGE(P17:P26,4)</f>
        <v>60</v>
      </c>
      <c r="R20" s="15">
        <f t="shared" si="73"/>
        <v>0</v>
      </c>
      <c r="S20" s="83"/>
      <c r="T20" s="12">
        <v>56</v>
      </c>
      <c r="U20" s="26">
        <f t="shared" si="59"/>
        <v>56</v>
      </c>
      <c r="V20" s="15">
        <f>IF(U20&lt;'タスク基本情報シート'!$E$20,U20,'タスク基本情報シート'!$E$20)</f>
        <v>56</v>
      </c>
      <c r="W20" s="83"/>
      <c r="X20" s="12">
        <v>36</v>
      </c>
      <c r="Y20" s="13">
        <f t="shared" si="43"/>
        <v>36</v>
      </c>
      <c r="Z20" s="13">
        <f>IF(Y20&lt;'タスク基本情報シート'!$E$13,Y20,'タスク基本情報シート'!$E$13)</f>
        <v>36</v>
      </c>
      <c r="AA20" s="46"/>
      <c r="AB20" s="90"/>
      <c r="AD20" s="390"/>
      <c r="AE20" s="391"/>
      <c r="AF20" s="77"/>
      <c r="AG20" s="12">
        <v>50</v>
      </c>
      <c r="AH20" s="13">
        <f t="shared" si="44"/>
        <v>50</v>
      </c>
      <c r="AI20" s="13">
        <f t="shared" si="74"/>
        <v>60</v>
      </c>
      <c r="AJ20" s="15">
        <f t="shared" si="60"/>
        <v>0</v>
      </c>
      <c r="AK20" s="77"/>
      <c r="AL20" s="12">
        <v>48</v>
      </c>
      <c r="AM20" s="47">
        <f t="shared" si="45"/>
        <v>48</v>
      </c>
      <c r="AN20" s="15">
        <f t="shared" si="61"/>
        <v>1</v>
      </c>
      <c r="AO20" s="83"/>
      <c r="AP20" s="12">
        <v>46</v>
      </c>
      <c r="AQ20" s="13">
        <f t="shared" si="46"/>
        <v>46</v>
      </c>
      <c r="AR20" s="13">
        <f t="shared" si="62"/>
        <v>0</v>
      </c>
      <c r="AS20" s="13">
        <f>IF(AR20&lt;'タスク基本情報シート'!$E$18,AR20,'タスク基本情報シート'!$E$18)</f>
        <v>0</v>
      </c>
      <c r="AT20" s="13">
        <f>LARGE(AS17:AS26,4)</f>
        <v>0</v>
      </c>
      <c r="AU20" s="15">
        <f t="shared" si="75"/>
        <v>0</v>
      </c>
      <c r="AV20" s="83"/>
      <c r="AW20" s="12">
        <v>44</v>
      </c>
      <c r="AX20" s="26">
        <f t="shared" si="63"/>
        <v>44</v>
      </c>
      <c r="AY20" s="15">
        <f>IF(AX20&lt;'タスク基本情報シート'!$E$20,AX20,'タスク基本情報シート'!$E$20)</f>
        <v>44</v>
      </c>
      <c r="AZ20" s="83"/>
      <c r="BA20" s="12">
        <v>45</v>
      </c>
      <c r="BB20" s="13">
        <f t="shared" si="47"/>
        <v>45</v>
      </c>
      <c r="BC20" s="13">
        <f>IF(BB20&lt;'タスク基本情報シート'!$E$13,BB20,'タスク基本情報シート'!$E$13)</f>
        <v>45</v>
      </c>
      <c r="BD20" s="46"/>
      <c r="BE20" s="90"/>
      <c r="BG20" s="390"/>
      <c r="BH20" s="391"/>
      <c r="BI20" s="77"/>
      <c r="BJ20" s="12">
        <v>48</v>
      </c>
      <c r="BK20" s="13">
        <f t="shared" si="48"/>
        <v>48</v>
      </c>
      <c r="BL20" s="13">
        <f t="shared" si="76"/>
        <v>75</v>
      </c>
      <c r="BM20" s="15">
        <f t="shared" si="64"/>
        <v>0</v>
      </c>
      <c r="BN20" s="77"/>
      <c r="BO20" s="12">
        <v>60</v>
      </c>
      <c r="BP20" s="47">
        <f t="shared" si="49"/>
        <v>60</v>
      </c>
      <c r="BQ20" s="15">
        <f t="shared" si="65"/>
        <v>2</v>
      </c>
      <c r="BR20" s="77"/>
      <c r="BS20" s="12"/>
      <c r="BT20" s="13">
        <f t="shared" si="50"/>
        <v>0</v>
      </c>
      <c r="BU20" s="13">
        <f t="shared" si="66"/>
        <v>0</v>
      </c>
      <c r="BV20" s="13">
        <f>IF(BU20&lt;'タスク基本情報シート'!$E$18,BU20,'タスク基本情報シート'!$E$18)</f>
        <v>0</v>
      </c>
      <c r="BW20" s="13">
        <f>LARGE(BV17:BV26,4)</f>
        <v>0</v>
      </c>
      <c r="BX20" s="15">
        <f t="shared" si="77"/>
        <v>0</v>
      </c>
      <c r="BY20" s="83"/>
      <c r="BZ20" s="12">
        <v>54</v>
      </c>
      <c r="CA20" s="26">
        <f t="shared" si="67"/>
        <v>54</v>
      </c>
      <c r="CB20" s="15">
        <f>IF(CA20&lt;'タスク基本情報シート'!$E$20,CA20,'タスク基本情報シート'!$E$20)</f>
        <v>54</v>
      </c>
      <c r="CC20" s="83"/>
      <c r="CD20" s="12">
        <v>54</v>
      </c>
      <c r="CE20" s="13">
        <f t="shared" si="51"/>
        <v>54</v>
      </c>
      <c r="CF20" s="13">
        <f>IF(CE20&lt;'タスク基本情報シート'!$E$13,CE20,'タスク基本情報シート'!$E$13)</f>
        <v>54</v>
      </c>
      <c r="CG20" s="46"/>
      <c r="CH20" s="90"/>
      <c r="CJ20" s="390"/>
      <c r="CK20" s="391"/>
      <c r="CL20" s="77">
        <v>1</v>
      </c>
      <c r="CM20" s="12">
        <v>15</v>
      </c>
      <c r="CN20" s="13">
        <f t="shared" si="52"/>
        <v>75</v>
      </c>
      <c r="CO20" s="13">
        <f t="shared" si="78"/>
        <v>75</v>
      </c>
      <c r="CP20" s="15">
        <f t="shared" si="68"/>
        <v>75</v>
      </c>
      <c r="CQ20" s="77">
        <v>2</v>
      </c>
      <c r="CR20" s="12">
        <v>0</v>
      </c>
      <c r="CS20" s="47">
        <f t="shared" si="53"/>
        <v>120</v>
      </c>
      <c r="CT20" s="15">
        <f t="shared" si="69"/>
        <v>4</v>
      </c>
      <c r="CU20" s="77"/>
      <c r="CV20" s="12"/>
      <c r="CW20" s="13">
        <f t="shared" si="54"/>
        <v>0</v>
      </c>
      <c r="CX20" s="13">
        <f t="shared" si="70"/>
        <v>0</v>
      </c>
      <c r="CY20" s="13">
        <f>IF(CX20&lt;'タスク基本情報シート'!$E$18,CX20,'タスク基本情報シート'!$E$18)</f>
        <v>0</v>
      </c>
      <c r="CZ20" s="13">
        <f>LARGE(CY17:CY26,4)</f>
        <v>0</v>
      </c>
      <c r="DA20" s="15">
        <f t="shared" si="79"/>
        <v>0</v>
      </c>
      <c r="DB20" s="83">
        <v>1</v>
      </c>
      <c r="DC20" s="12">
        <v>26</v>
      </c>
      <c r="DD20" s="26">
        <f t="shared" si="71"/>
        <v>86</v>
      </c>
      <c r="DE20" s="15">
        <f>IF(DD20&lt;'タスク基本情報シート'!$E$20,DD20,'タスク基本情報シート'!$E$20)</f>
        <v>86</v>
      </c>
      <c r="DF20" s="83">
        <v>2</v>
      </c>
      <c r="DG20" s="12">
        <v>6</v>
      </c>
      <c r="DH20" s="13">
        <f t="shared" si="55"/>
        <v>126</v>
      </c>
      <c r="DI20" s="13">
        <f>IF(DH20&lt;'タスク基本情報シート'!$E$13,DH20,'タスク基本情報シート'!$E$13)</f>
        <v>126</v>
      </c>
      <c r="DJ20" s="46"/>
      <c r="DK20" s="90"/>
    </row>
    <row r="21" spans="1:115" ht="13.5" customHeight="1">
      <c r="A21" s="390"/>
      <c r="B21" s="391"/>
      <c r="C21" s="77"/>
      <c r="D21" s="12"/>
      <c r="E21" s="13">
        <f t="shared" si="40"/>
        <v>0</v>
      </c>
      <c r="F21" s="13">
        <f t="shared" si="72"/>
        <v>90</v>
      </c>
      <c r="G21" s="15">
        <f t="shared" si="56"/>
        <v>0</v>
      </c>
      <c r="H21" s="77">
        <v>2</v>
      </c>
      <c r="I21" s="12">
        <v>2</v>
      </c>
      <c r="J21" s="47">
        <f t="shared" si="41"/>
        <v>122</v>
      </c>
      <c r="K21" s="15">
        <f t="shared" si="57"/>
        <v>4</v>
      </c>
      <c r="L21" s="83"/>
      <c r="M21" s="12"/>
      <c r="N21" s="13">
        <f t="shared" si="42"/>
        <v>0</v>
      </c>
      <c r="O21" s="13">
        <f t="shared" si="58"/>
        <v>0</v>
      </c>
      <c r="P21" s="13">
        <f>IF(O21&lt;'タスク基本情報シート'!$E$18,O21,'タスク基本情報シート'!$E$18)</f>
        <v>0</v>
      </c>
      <c r="Q21" s="13">
        <f>LARGE(P17:P26,5)</f>
        <v>0</v>
      </c>
      <c r="R21" s="15">
        <f t="shared" si="73"/>
        <v>0</v>
      </c>
      <c r="S21" s="83"/>
      <c r="T21" s="12">
        <v>36</v>
      </c>
      <c r="U21" s="26">
        <f t="shared" si="59"/>
        <v>36</v>
      </c>
      <c r="V21" s="15">
        <f>IF(U21&lt;'タスク基本情報シート'!$E$20,U21,'タスク基本情報シート'!$E$20)</f>
        <v>36</v>
      </c>
      <c r="W21" s="83">
        <v>1</v>
      </c>
      <c r="X21" s="12">
        <v>45</v>
      </c>
      <c r="Y21" s="13">
        <f t="shared" si="43"/>
        <v>105</v>
      </c>
      <c r="Z21" s="13">
        <f>IF(Y21&lt;'タスク基本情報シート'!$E$13,Y21,'タスク基本情報シート'!$E$13)</f>
        <v>105</v>
      </c>
      <c r="AA21" s="45"/>
      <c r="AB21" s="17"/>
      <c r="AD21" s="390"/>
      <c r="AE21" s="391"/>
      <c r="AF21" s="83"/>
      <c r="AG21" s="12">
        <v>48</v>
      </c>
      <c r="AH21" s="13">
        <f t="shared" si="44"/>
        <v>48</v>
      </c>
      <c r="AI21" s="13">
        <f t="shared" si="74"/>
        <v>60</v>
      </c>
      <c r="AJ21" s="15">
        <f t="shared" si="60"/>
        <v>0</v>
      </c>
      <c r="AK21" s="77"/>
      <c r="AL21" s="12">
        <v>34</v>
      </c>
      <c r="AM21" s="47">
        <f t="shared" si="45"/>
        <v>34</v>
      </c>
      <c r="AN21" s="15">
        <f t="shared" si="61"/>
        <v>1</v>
      </c>
      <c r="AO21" s="83">
        <v>1</v>
      </c>
      <c r="AP21" s="12">
        <v>11</v>
      </c>
      <c r="AQ21" s="13">
        <f t="shared" si="46"/>
        <v>71</v>
      </c>
      <c r="AR21" s="13">
        <f t="shared" si="62"/>
        <v>60</v>
      </c>
      <c r="AS21" s="13">
        <f>IF(AR21&lt;'タスク基本情報シート'!$E$18,AR21,'タスク基本情報シート'!$E$18)</f>
        <v>60</v>
      </c>
      <c r="AT21" s="13">
        <f>LARGE(AS17:AS26,5)</f>
        <v>0</v>
      </c>
      <c r="AU21" s="15">
        <f t="shared" si="75"/>
        <v>0</v>
      </c>
      <c r="AV21" s="83"/>
      <c r="AW21" s="12">
        <v>44</v>
      </c>
      <c r="AX21" s="26">
        <f t="shared" si="63"/>
        <v>44</v>
      </c>
      <c r="AY21" s="15">
        <f>IF(AX21&lt;'タスク基本情報シート'!$E$20,AX21,'タスク基本情報シート'!$E$20)</f>
        <v>44</v>
      </c>
      <c r="AZ21" s="83">
        <v>1</v>
      </c>
      <c r="BA21" s="12">
        <v>5</v>
      </c>
      <c r="BB21" s="13">
        <f t="shared" si="47"/>
        <v>65</v>
      </c>
      <c r="BC21" s="13">
        <f>IF(BB21&lt;'タスク基本情報シート'!$E$13,BB21,'タスク基本情報シート'!$E$13)</f>
        <v>65</v>
      </c>
      <c r="BD21" s="45"/>
      <c r="BE21" s="17"/>
      <c r="BG21" s="390"/>
      <c r="BH21" s="391"/>
      <c r="BI21" s="77">
        <v>1</v>
      </c>
      <c r="BJ21" s="12">
        <v>17</v>
      </c>
      <c r="BK21" s="13">
        <f t="shared" si="48"/>
        <v>77</v>
      </c>
      <c r="BL21" s="13">
        <f t="shared" si="76"/>
        <v>75</v>
      </c>
      <c r="BM21" s="15">
        <f t="shared" si="64"/>
        <v>75</v>
      </c>
      <c r="BN21" s="77"/>
      <c r="BO21" s="12">
        <v>60</v>
      </c>
      <c r="BP21" s="47">
        <f t="shared" si="49"/>
        <v>60</v>
      </c>
      <c r="BQ21" s="15">
        <f t="shared" si="65"/>
        <v>2</v>
      </c>
      <c r="BR21" s="83"/>
      <c r="BS21" s="12"/>
      <c r="BT21" s="13">
        <f t="shared" si="50"/>
        <v>0</v>
      </c>
      <c r="BU21" s="13">
        <f t="shared" si="66"/>
        <v>0</v>
      </c>
      <c r="BV21" s="13">
        <f>IF(BU21&lt;'タスク基本情報シート'!$E$18,BU21,'タスク基本情報シート'!$E$18)</f>
        <v>0</v>
      </c>
      <c r="BW21" s="13">
        <f>LARGE(BV17:BV26,5)</f>
        <v>0</v>
      </c>
      <c r="BX21" s="15">
        <f t="shared" si="77"/>
        <v>0</v>
      </c>
      <c r="BY21" s="83">
        <v>1</v>
      </c>
      <c r="BZ21" s="12">
        <v>10</v>
      </c>
      <c r="CA21" s="26">
        <f t="shared" si="67"/>
        <v>70</v>
      </c>
      <c r="CB21" s="15">
        <f>IF(CA21&lt;'タスク基本情報シート'!$E$20,CA21,'タスク基本情報シート'!$E$20)</f>
        <v>70</v>
      </c>
      <c r="CC21" s="83"/>
      <c r="CD21" s="12">
        <v>27</v>
      </c>
      <c r="CE21" s="13">
        <f t="shared" si="51"/>
        <v>27</v>
      </c>
      <c r="CF21" s="13">
        <f>IF(CE21&lt;'タスク基本情報シート'!$E$13,CE21,'タスク基本情報シート'!$E$13)</f>
        <v>27</v>
      </c>
      <c r="CG21" s="45"/>
      <c r="CH21" s="17"/>
      <c r="CJ21" s="390"/>
      <c r="CK21" s="391"/>
      <c r="CL21" s="83">
        <v>1</v>
      </c>
      <c r="CM21" s="12">
        <v>30</v>
      </c>
      <c r="CN21" s="13">
        <f t="shared" si="52"/>
        <v>90</v>
      </c>
      <c r="CO21" s="13">
        <f t="shared" si="78"/>
        <v>90</v>
      </c>
      <c r="CP21" s="15">
        <f t="shared" si="68"/>
        <v>90</v>
      </c>
      <c r="CQ21" s="77">
        <v>3</v>
      </c>
      <c r="CR21" s="12">
        <v>30</v>
      </c>
      <c r="CS21" s="47">
        <f t="shared" si="53"/>
        <v>210</v>
      </c>
      <c r="CT21" s="15">
        <f t="shared" si="69"/>
        <v>7</v>
      </c>
      <c r="CU21" s="77"/>
      <c r="CV21" s="12"/>
      <c r="CW21" s="13">
        <f t="shared" si="54"/>
        <v>0</v>
      </c>
      <c r="CX21" s="13">
        <f t="shared" si="70"/>
        <v>0</v>
      </c>
      <c r="CY21" s="13">
        <f>IF(CX21&lt;'タスク基本情報シート'!$E$18,CX21,'タスク基本情報シート'!$E$18)</f>
        <v>0</v>
      </c>
      <c r="CZ21" s="13">
        <f>LARGE(CY17:CY26,5)</f>
        <v>0</v>
      </c>
      <c r="DA21" s="15">
        <f t="shared" si="79"/>
        <v>0</v>
      </c>
      <c r="DB21" s="83">
        <v>1</v>
      </c>
      <c r="DC21" s="12">
        <v>22</v>
      </c>
      <c r="DD21" s="26">
        <f t="shared" si="71"/>
        <v>82</v>
      </c>
      <c r="DE21" s="15">
        <f>IF(DD21&lt;'タスク基本情報シート'!$E$20,DD21,'タスク基本情報シート'!$E$20)</f>
        <v>82</v>
      </c>
      <c r="DF21" s="83"/>
      <c r="DG21" s="12"/>
      <c r="DH21" s="13">
        <f t="shared" si="55"/>
        <v>0</v>
      </c>
      <c r="DI21" s="13">
        <f>IF(DH21&lt;'タスク基本情報シート'!$E$13,DH21,'タスク基本情報シート'!$E$13)</f>
        <v>0</v>
      </c>
      <c r="DJ21" s="45"/>
      <c r="DK21" s="17"/>
    </row>
    <row r="22" spans="1:115" ht="13.5" customHeight="1">
      <c r="A22" s="390"/>
      <c r="B22" s="391"/>
      <c r="C22" s="77"/>
      <c r="D22" s="12"/>
      <c r="E22" s="13">
        <f t="shared" si="40"/>
        <v>0</v>
      </c>
      <c r="F22" s="13">
        <f t="shared" si="72"/>
        <v>90</v>
      </c>
      <c r="G22" s="15">
        <f t="shared" si="56"/>
        <v>0</v>
      </c>
      <c r="H22" s="77">
        <v>1</v>
      </c>
      <c r="I22" s="12">
        <v>3</v>
      </c>
      <c r="J22" s="47">
        <f t="shared" si="41"/>
        <v>63</v>
      </c>
      <c r="K22" s="15">
        <f t="shared" si="57"/>
        <v>2</v>
      </c>
      <c r="L22" s="83"/>
      <c r="M22" s="12"/>
      <c r="N22" s="13">
        <f t="shared" si="42"/>
        <v>0</v>
      </c>
      <c r="O22" s="13">
        <f t="shared" si="58"/>
        <v>0</v>
      </c>
      <c r="P22" s="13">
        <f>IF(O22&lt;'タスク基本情報シート'!$E$18,O22,'タスク基本情報シート'!$E$18)</f>
        <v>0</v>
      </c>
      <c r="Q22" s="13">
        <f>LARGE(P17:P26,6)</f>
        <v>0</v>
      </c>
      <c r="R22" s="15">
        <f t="shared" si="73"/>
        <v>0</v>
      </c>
      <c r="S22" s="83">
        <v>1</v>
      </c>
      <c r="T22" s="12">
        <v>1</v>
      </c>
      <c r="U22" s="26">
        <f t="shared" si="59"/>
        <v>61</v>
      </c>
      <c r="V22" s="15">
        <f>IF(U22&lt;'タスク基本情報シート'!$E$20,U22,'タスク基本情報シート'!$E$20)</f>
        <v>61</v>
      </c>
      <c r="W22" s="83"/>
      <c r="X22" s="12">
        <v>41</v>
      </c>
      <c r="Y22" s="13">
        <f t="shared" si="43"/>
        <v>41</v>
      </c>
      <c r="Z22" s="13">
        <f>IF(Y22&lt;'タスク基本情報シート'!$E$13,Y22,'タスク基本情報シート'!$E$13)</f>
        <v>41</v>
      </c>
      <c r="AA22" s="45"/>
      <c r="AB22" s="17"/>
      <c r="AD22" s="390"/>
      <c r="AE22" s="391"/>
      <c r="AF22" s="83"/>
      <c r="AG22" s="12">
        <v>46</v>
      </c>
      <c r="AH22" s="13">
        <f t="shared" si="44"/>
        <v>46</v>
      </c>
      <c r="AI22" s="13">
        <f t="shared" si="74"/>
        <v>60</v>
      </c>
      <c r="AJ22" s="15">
        <f t="shared" si="60"/>
        <v>0</v>
      </c>
      <c r="AK22" s="77"/>
      <c r="AL22" s="12"/>
      <c r="AM22" s="47">
        <f t="shared" si="45"/>
        <v>0</v>
      </c>
      <c r="AN22" s="15">
        <f t="shared" si="61"/>
        <v>0</v>
      </c>
      <c r="AO22" s="83">
        <v>1</v>
      </c>
      <c r="AP22" s="12">
        <v>24</v>
      </c>
      <c r="AQ22" s="13">
        <f t="shared" si="46"/>
        <v>84</v>
      </c>
      <c r="AR22" s="13">
        <f t="shared" si="62"/>
        <v>60</v>
      </c>
      <c r="AS22" s="13">
        <f>IF(AR22&lt;'タスク基本情報シート'!$E$18,AR22,'タスク基本情報シート'!$E$18)</f>
        <v>60</v>
      </c>
      <c r="AT22" s="13">
        <f>LARGE(AS17:AS26,6)</f>
        <v>0</v>
      </c>
      <c r="AU22" s="15">
        <f t="shared" si="75"/>
        <v>0</v>
      </c>
      <c r="AV22" s="83"/>
      <c r="AW22" s="12">
        <v>45</v>
      </c>
      <c r="AX22" s="26">
        <f t="shared" si="63"/>
        <v>45</v>
      </c>
      <c r="AY22" s="15">
        <f>IF(AX22&lt;'タスク基本情報シート'!$E$20,AX22,'タスク基本情報シート'!$E$20)</f>
        <v>45</v>
      </c>
      <c r="AZ22" s="83"/>
      <c r="BA22" s="12">
        <v>42</v>
      </c>
      <c r="BB22" s="13">
        <f t="shared" si="47"/>
        <v>42</v>
      </c>
      <c r="BC22" s="13">
        <f>IF(BB22&lt;'タスク基本情報シート'!$E$13,BB22,'タスク基本情報シート'!$E$13)</f>
        <v>42</v>
      </c>
      <c r="BD22" s="45"/>
      <c r="BE22" s="17"/>
      <c r="BG22" s="390"/>
      <c r="BH22" s="391"/>
      <c r="BI22" s="77">
        <v>1</v>
      </c>
      <c r="BJ22" s="12">
        <v>35</v>
      </c>
      <c r="BK22" s="13">
        <f t="shared" si="48"/>
        <v>95</v>
      </c>
      <c r="BL22" s="13">
        <f t="shared" si="76"/>
        <v>90</v>
      </c>
      <c r="BM22" s="15">
        <f t="shared" si="64"/>
        <v>90</v>
      </c>
      <c r="BN22" s="77"/>
      <c r="BO22" s="12">
        <v>60</v>
      </c>
      <c r="BP22" s="47">
        <f t="shared" si="49"/>
        <v>60</v>
      </c>
      <c r="BQ22" s="15">
        <f t="shared" si="65"/>
        <v>2</v>
      </c>
      <c r="BR22" s="83"/>
      <c r="BS22" s="12"/>
      <c r="BT22" s="13">
        <f t="shared" si="50"/>
        <v>0</v>
      </c>
      <c r="BU22" s="13">
        <f t="shared" si="66"/>
        <v>0</v>
      </c>
      <c r="BV22" s="13">
        <f>IF(BU22&lt;'タスク基本情報シート'!$E$18,BU22,'タスク基本情報シート'!$E$18)</f>
        <v>0</v>
      </c>
      <c r="BW22" s="13">
        <f>LARGE(BV17:BV26,6)</f>
        <v>0</v>
      </c>
      <c r="BX22" s="15">
        <f t="shared" si="77"/>
        <v>0</v>
      </c>
      <c r="BY22" s="83"/>
      <c r="BZ22" s="12">
        <v>14</v>
      </c>
      <c r="CA22" s="26">
        <f t="shared" si="67"/>
        <v>14</v>
      </c>
      <c r="CB22" s="15">
        <f>IF(CA22&lt;'タスク基本情報シート'!$E$20,CA22,'タスク基本情報シート'!$E$20)</f>
        <v>14</v>
      </c>
      <c r="CC22" s="83"/>
      <c r="CD22" s="12">
        <v>47</v>
      </c>
      <c r="CE22" s="13">
        <f t="shared" si="51"/>
        <v>47</v>
      </c>
      <c r="CF22" s="13">
        <f>IF(CE22&lt;'タスク基本情報シート'!$E$13,CE22,'タスク基本情報シート'!$E$13)</f>
        <v>47</v>
      </c>
      <c r="CG22" s="45"/>
      <c r="CH22" s="17"/>
      <c r="CJ22" s="390"/>
      <c r="CK22" s="391"/>
      <c r="CL22" s="83"/>
      <c r="CM22" s="12"/>
      <c r="CN22" s="13">
        <f t="shared" si="52"/>
        <v>0</v>
      </c>
      <c r="CO22" s="13">
        <f t="shared" si="78"/>
        <v>105</v>
      </c>
      <c r="CP22" s="15">
        <f t="shared" si="68"/>
        <v>0</v>
      </c>
      <c r="CQ22" s="83"/>
      <c r="CR22" s="12"/>
      <c r="CS22" s="47">
        <f t="shared" si="53"/>
        <v>0</v>
      </c>
      <c r="CT22" s="15">
        <f t="shared" si="69"/>
        <v>0</v>
      </c>
      <c r="CU22" s="77"/>
      <c r="CV22" s="12"/>
      <c r="CW22" s="13">
        <f t="shared" si="54"/>
        <v>0</v>
      </c>
      <c r="CX22" s="13">
        <f t="shared" si="70"/>
        <v>0</v>
      </c>
      <c r="CY22" s="13">
        <f>IF(CX22&lt;'タスク基本情報シート'!$E$18,CX22,'タスク基本情報シート'!$E$18)</f>
        <v>0</v>
      </c>
      <c r="CZ22" s="13">
        <f>LARGE(CY17:CY26,6)</f>
        <v>0</v>
      </c>
      <c r="DA22" s="15">
        <f t="shared" si="79"/>
        <v>0</v>
      </c>
      <c r="DB22" s="83">
        <v>1</v>
      </c>
      <c r="DC22" s="12">
        <v>13</v>
      </c>
      <c r="DD22" s="26">
        <f t="shared" si="71"/>
        <v>73</v>
      </c>
      <c r="DE22" s="15">
        <f>IF(DD22&lt;'タスク基本情報シート'!$E$20,DD22,'タスク基本情報シート'!$E$20)</f>
        <v>73</v>
      </c>
      <c r="DF22" s="83"/>
      <c r="DG22" s="12"/>
      <c r="DH22" s="13">
        <f t="shared" si="55"/>
        <v>0</v>
      </c>
      <c r="DI22" s="13">
        <f>IF(DH22&lt;'タスク基本情報シート'!$E$13,DH22,'タスク基本情報シート'!$E$13)</f>
        <v>0</v>
      </c>
      <c r="DJ22" s="45"/>
      <c r="DK22" s="17"/>
    </row>
    <row r="23" spans="1:115" ht="13.5" customHeight="1">
      <c r="A23" s="390"/>
      <c r="B23" s="391"/>
      <c r="C23" s="77"/>
      <c r="D23" s="12"/>
      <c r="E23" s="13">
        <f t="shared" si="40"/>
        <v>0</v>
      </c>
      <c r="F23" s="13">
        <f t="shared" si="72"/>
        <v>90</v>
      </c>
      <c r="G23" s="15">
        <f t="shared" si="56"/>
        <v>0</v>
      </c>
      <c r="H23" s="77">
        <v>1</v>
      </c>
      <c r="I23" s="12">
        <v>1</v>
      </c>
      <c r="J23" s="47">
        <f t="shared" si="41"/>
        <v>61</v>
      </c>
      <c r="K23" s="15">
        <f t="shared" si="57"/>
        <v>2</v>
      </c>
      <c r="L23" s="83"/>
      <c r="M23" s="12"/>
      <c r="N23" s="13">
        <f t="shared" si="42"/>
        <v>0</v>
      </c>
      <c r="O23" s="13">
        <f t="shared" si="58"/>
        <v>0</v>
      </c>
      <c r="P23" s="13">
        <f>IF(O23&lt;'タスク基本情報シート'!$E$18,O23,'タスク基本情報シート'!$E$18)</f>
        <v>0</v>
      </c>
      <c r="Q23" s="13">
        <f>LARGE(P17:P26,7)</f>
        <v>0</v>
      </c>
      <c r="R23" s="15">
        <f t="shared" si="73"/>
        <v>0</v>
      </c>
      <c r="S23" s="83"/>
      <c r="T23" s="12">
        <v>42</v>
      </c>
      <c r="U23" s="26">
        <f t="shared" si="59"/>
        <v>42</v>
      </c>
      <c r="V23" s="15">
        <f>IF(U23&lt;'タスク基本情報シート'!$E$20,U23,'タスク基本情報シート'!$E$20)</f>
        <v>42</v>
      </c>
      <c r="W23" s="83"/>
      <c r="X23" s="12">
        <v>47</v>
      </c>
      <c r="Y23" s="13">
        <f t="shared" si="43"/>
        <v>47</v>
      </c>
      <c r="Z23" s="13">
        <f>IF(Y23&lt;'タスク基本情報シート'!$E$13,Y23,'タスク基本情報シート'!$E$13)</f>
        <v>47</v>
      </c>
      <c r="AA23" s="16"/>
      <c r="AB23" s="17"/>
      <c r="AD23" s="390"/>
      <c r="AE23" s="391"/>
      <c r="AF23" s="83"/>
      <c r="AG23" s="12">
        <v>41</v>
      </c>
      <c r="AH23" s="13">
        <f t="shared" si="44"/>
        <v>41</v>
      </c>
      <c r="AI23" s="13">
        <f t="shared" si="74"/>
        <v>60</v>
      </c>
      <c r="AJ23" s="15">
        <f t="shared" si="60"/>
        <v>0</v>
      </c>
      <c r="AK23" s="77"/>
      <c r="AL23" s="12"/>
      <c r="AM23" s="47">
        <f t="shared" si="45"/>
        <v>0</v>
      </c>
      <c r="AN23" s="15">
        <f t="shared" si="61"/>
        <v>0</v>
      </c>
      <c r="AO23" s="83"/>
      <c r="AP23" s="12">
        <v>47</v>
      </c>
      <c r="AQ23" s="13">
        <f t="shared" si="46"/>
        <v>47</v>
      </c>
      <c r="AR23" s="13">
        <f t="shared" si="62"/>
        <v>0</v>
      </c>
      <c r="AS23" s="13">
        <f>IF(AR23&lt;'タスク基本情報シート'!$E$18,AR23,'タスク基本情報シート'!$E$18)</f>
        <v>0</v>
      </c>
      <c r="AT23" s="13">
        <f>LARGE(AS17:AS26,7)</f>
        <v>0</v>
      </c>
      <c r="AU23" s="15">
        <f t="shared" si="75"/>
        <v>0</v>
      </c>
      <c r="AV23" s="83"/>
      <c r="AW23" s="12">
        <v>47</v>
      </c>
      <c r="AX23" s="26">
        <f t="shared" si="63"/>
        <v>47</v>
      </c>
      <c r="AY23" s="15">
        <f>IF(AX23&lt;'タスク基本情報シート'!$E$20,AX23,'タスク基本情報シート'!$E$20)</f>
        <v>47</v>
      </c>
      <c r="AZ23" s="83"/>
      <c r="BA23" s="12">
        <v>35</v>
      </c>
      <c r="BB23" s="13">
        <f t="shared" si="47"/>
        <v>35</v>
      </c>
      <c r="BC23" s="13">
        <f>IF(BB23&lt;'タスク基本情報シート'!$E$13,BB23,'タスク基本情報シート'!$E$13)</f>
        <v>35</v>
      </c>
      <c r="BD23" s="16"/>
      <c r="BE23" s="17"/>
      <c r="BG23" s="390"/>
      <c r="BH23" s="391"/>
      <c r="BI23" s="83"/>
      <c r="BJ23" s="12">
        <v>28</v>
      </c>
      <c r="BK23" s="13">
        <f t="shared" si="48"/>
        <v>28</v>
      </c>
      <c r="BL23" s="13">
        <f t="shared" si="76"/>
        <v>105</v>
      </c>
      <c r="BM23" s="15">
        <f t="shared" si="64"/>
        <v>0</v>
      </c>
      <c r="BN23" s="83"/>
      <c r="BO23" s="12">
        <v>60</v>
      </c>
      <c r="BP23" s="47">
        <f t="shared" si="49"/>
        <v>60</v>
      </c>
      <c r="BQ23" s="15">
        <f t="shared" si="65"/>
        <v>2</v>
      </c>
      <c r="BR23" s="83"/>
      <c r="BS23" s="12"/>
      <c r="BT23" s="13">
        <f t="shared" si="50"/>
        <v>0</v>
      </c>
      <c r="BU23" s="13">
        <f t="shared" si="66"/>
        <v>0</v>
      </c>
      <c r="BV23" s="13">
        <f>IF(BU23&lt;'タスク基本情報シート'!$E$18,BU23,'タスク基本情報シート'!$E$18)</f>
        <v>0</v>
      </c>
      <c r="BW23" s="13">
        <f>LARGE(BV17:BV26,7)</f>
        <v>0</v>
      </c>
      <c r="BX23" s="15">
        <f t="shared" si="77"/>
        <v>0</v>
      </c>
      <c r="BY23" s="83"/>
      <c r="BZ23" s="12"/>
      <c r="CA23" s="26">
        <f t="shared" si="67"/>
        <v>0</v>
      </c>
      <c r="CB23" s="15">
        <f>IF(CA23&lt;'タスク基本情報シート'!$E$20,CA23,'タスク基本情報シート'!$E$20)</f>
        <v>0</v>
      </c>
      <c r="CC23" s="83"/>
      <c r="CD23" s="12">
        <v>43</v>
      </c>
      <c r="CE23" s="13">
        <f t="shared" si="51"/>
        <v>43</v>
      </c>
      <c r="CF23" s="13">
        <f>IF(CE23&lt;'タスク基本情報シート'!$E$13,CE23,'タスク基本情報シート'!$E$13)</f>
        <v>43</v>
      </c>
      <c r="CG23" s="16"/>
      <c r="CH23" s="17"/>
      <c r="CJ23" s="390"/>
      <c r="CK23" s="391"/>
      <c r="CL23" s="83"/>
      <c r="CM23" s="12"/>
      <c r="CN23" s="13">
        <f t="shared" si="52"/>
        <v>0</v>
      </c>
      <c r="CO23" s="13">
        <f t="shared" si="78"/>
        <v>105</v>
      </c>
      <c r="CP23" s="15">
        <f t="shared" si="68"/>
        <v>0</v>
      </c>
      <c r="CQ23" s="83"/>
      <c r="CR23" s="12"/>
      <c r="CS23" s="47">
        <f t="shared" si="53"/>
        <v>0</v>
      </c>
      <c r="CT23" s="15">
        <f t="shared" si="69"/>
        <v>0</v>
      </c>
      <c r="CU23" s="83"/>
      <c r="CV23" s="12"/>
      <c r="CW23" s="13">
        <f t="shared" si="54"/>
        <v>0</v>
      </c>
      <c r="CX23" s="13">
        <f t="shared" si="70"/>
        <v>0</v>
      </c>
      <c r="CY23" s="13">
        <f>IF(CX23&lt;'タスク基本情報シート'!$E$18,CX23,'タスク基本情報シート'!$E$18)</f>
        <v>0</v>
      </c>
      <c r="CZ23" s="13">
        <f>LARGE(CY17:CY26,7)</f>
        <v>0</v>
      </c>
      <c r="DA23" s="15">
        <f t="shared" si="79"/>
        <v>0</v>
      </c>
      <c r="DB23" s="83"/>
      <c r="DC23" s="12"/>
      <c r="DD23" s="26">
        <f t="shared" si="71"/>
        <v>0</v>
      </c>
      <c r="DE23" s="15">
        <f>IF(DD23&lt;'タスク基本情報シート'!$E$20,DD23,'タスク基本情報シート'!$E$20)</f>
        <v>0</v>
      </c>
      <c r="DF23" s="83"/>
      <c r="DG23" s="12"/>
      <c r="DH23" s="13">
        <f t="shared" si="55"/>
        <v>0</v>
      </c>
      <c r="DI23" s="13">
        <f>IF(DH23&lt;'タスク基本情報シート'!$E$13,DH23,'タスク基本情報シート'!$E$13)</f>
        <v>0</v>
      </c>
      <c r="DJ23" s="16"/>
      <c r="DK23" s="17"/>
    </row>
    <row r="24" spans="1:115" ht="13.5" customHeight="1">
      <c r="A24" s="390"/>
      <c r="B24" s="391"/>
      <c r="C24" s="83"/>
      <c r="D24" s="12"/>
      <c r="E24" s="13">
        <f t="shared" si="40"/>
        <v>0</v>
      </c>
      <c r="F24" s="13">
        <f t="shared" si="72"/>
        <v>90</v>
      </c>
      <c r="G24" s="15">
        <f t="shared" si="56"/>
        <v>0</v>
      </c>
      <c r="H24" s="77"/>
      <c r="I24" s="12">
        <v>32</v>
      </c>
      <c r="J24" s="47">
        <f t="shared" si="41"/>
        <v>32</v>
      </c>
      <c r="K24" s="15">
        <f t="shared" si="57"/>
        <v>1</v>
      </c>
      <c r="L24" s="83"/>
      <c r="M24" s="12"/>
      <c r="N24" s="13">
        <f t="shared" si="42"/>
        <v>0</v>
      </c>
      <c r="O24" s="13">
        <f t="shared" si="58"/>
        <v>0</v>
      </c>
      <c r="P24" s="13">
        <f>IF(O24&lt;'タスク基本情報シート'!$E$18,O24,'タスク基本情報シート'!$E$18)</f>
        <v>0</v>
      </c>
      <c r="Q24" s="13">
        <f>LARGE(P17:P26,8)</f>
        <v>0</v>
      </c>
      <c r="R24" s="15">
        <f t="shared" si="73"/>
        <v>0</v>
      </c>
      <c r="S24" s="83"/>
      <c r="T24" s="12">
        <v>57</v>
      </c>
      <c r="U24" s="26">
        <f t="shared" si="59"/>
        <v>57</v>
      </c>
      <c r="V24" s="15">
        <f>IF(U24&lt;'タスク基本情報シート'!$E$20,U24,'タスク基本情報シート'!$E$20)</f>
        <v>57</v>
      </c>
      <c r="W24" s="83">
        <v>2</v>
      </c>
      <c r="X24" s="12">
        <v>1</v>
      </c>
      <c r="Y24" s="13">
        <f t="shared" si="43"/>
        <v>121</v>
      </c>
      <c r="Z24" s="13">
        <f>IF(Y24&lt;'タスク基本情報シート'!$E$13,Y24,'タスク基本情報シート'!$E$13)</f>
        <v>121</v>
      </c>
      <c r="AA24" s="16"/>
      <c r="AB24" s="17"/>
      <c r="AD24" s="390"/>
      <c r="AE24" s="391"/>
      <c r="AF24" s="83"/>
      <c r="AG24" s="12"/>
      <c r="AH24" s="13">
        <f t="shared" si="44"/>
        <v>0</v>
      </c>
      <c r="AI24" s="13">
        <f t="shared" si="74"/>
        <v>60</v>
      </c>
      <c r="AJ24" s="15">
        <f t="shared" si="60"/>
        <v>0</v>
      </c>
      <c r="AK24" s="77"/>
      <c r="AL24" s="12"/>
      <c r="AM24" s="47">
        <f t="shared" si="45"/>
        <v>0</v>
      </c>
      <c r="AN24" s="15">
        <f t="shared" si="61"/>
        <v>0</v>
      </c>
      <c r="AO24" s="83"/>
      <c r="AP24" s="12">
        <v>53</v>
      </c>
      <c r="AQ24" s="13">
        <f t="shared" si="46"/>
        <v>53</v>
      </c>
      <c r="AR24" s="13">
        <f t="shared" si="62"/>
        <v>0</v>
      </c>
      <c r="AS24" s="13">
        <f>IF(AR24&lt;'タスク基本情報シート'!$E$18,AR24,'タスク基本情報シート'!$E$18)</f>
        <v>0</v>
      </c>
      <c r="AT24" s="13">
        <f>LARGE(AS17:AS26,8)</f>
        <v>0</v>
      </c>
      <c r="AU24" s="15">
        <f t="shared" si="75"/>
        <v>0</v>
      </c>
      <c r="AV24" s="83">
        <v>1</v>
      </c>
      <c r="AW24" s="12">
        <v>33</v>
      </c>
      <c r="AX24" s="26">
        <f t="shared" si="63"/>
        <v>93</v>
      </c>
      <c r="AY24" s="15">
        <f>IF(AX24&lt;'タスク基本情報シート'!$E$20,AX24,'タスク基本情報シート'!$E$20)</f>
        <v>93</v>
      </c>
      <c r="AZ24" s="83">
        <v>1</v>
      </c>
      <c r="BA24" s="12">
        <v>3</v>
      </c>
      <c r="BB24" s="13">
        <f t="shared" si="47"/>
        <v>63</v>
      </c>
      <c r="BC24" s="13">
        <f>IF(BB24&lt;'タスク基本情報シート'!$E$13,BB24,'タスク基本情報シート'!$E$13)</f>
        <v>63</v>
      </c>
      <c r="BD24" s="16"/>
      <c r="BE24" s="17"/>
      <c r="BG24" s="390"/>
      <c r="BH24" s="391"/>
      <c r="BI24" s="83">
        <v>1</v>
      </c>
      <c r="BJ24" s="12">
        <v>4</v>
      </c>
      <c r="BK24" s="13">
        <f t="shared" si="48"/>
        <v>64</v>
      </c>
      <c r="BL24" s="13">
        <f t="shared" si="76"/>
        <v>105</v>
      </c>
      <c r="BM24" s="15">
        <f t="shared" si="64"/>
        <v>0</v>
      </c>
      <c r="BN24" s="83"/>
      <c r="BO24" s="12">
        <v>60</v>
      </c>
      <c r="BP24" s="47">
        <f t="shared" si="49"/>
        <v>60</v>
      </c>
      <c r="BQ24" s="15">
        <f t="shared" si="65"/>
        <v>2</v>
      </c>
      <c r="BR24" s="83"/>
      <c r="BS24" s="12"/>
      <c r="BT24" s="13">
        <f t="shared" si="50"/>
        <v>0</v>
      </c>
      <c r="BU24" s="13">
        <f t="shared" si="66"/>
        <v>0</v>
      </c>
      <c r="BV24" s="13">
        <f>IF(BU24&lt;'タスク基本情報シート'!$E$18,BU24,'タスク基本情報シート'!$E$18)</f>
        <v>0</v>
      </c>
      <c r="BW24" s="13">
        <f>LARGE(BV17:BV26,8)</f>
        <v>0</v>
      </c>
      <c r="BX24" s="15">
        <f t="shared" si="77"/>
        <v>0</v>
      </c>
      <c r="BY24" s="83"/>
      <c r="BZ24" s="12"/>
      <c r="CA24" s="26">
        <f t="shared" si="67"/>
        <v>0</v>
      </c>
      <c r="CB24" s="15">
        <f>IF(CA24&lt;'タスク基本情報シート'!$E$20,CA24,'タスク基本情報シート'!$E$20)</f>
        <v>0</v>
      </c>
      <c r="CC24" s="83"/>
      <c r="CD24" s="12">
        <v>44</v>
      </c>
      <c r="CE24" s="13">
        <f t="shared" si="51"/>
        <v>44</v>
      </c>
      <c r="CF24" s="13">
        <f>IF(CE24&lt;'タスク基本情報シート'!$E$13,CE24,'タスク基本情報シート'!$E$13)</f>
        <v>44</v>
      </c>
      <c r="CG24" s="16"/>
      <c r="CH24" s="17"/>
      <c r="CJ24" s="390"/>
      <c r="CK24" s="391"/>
      <c r="CL24" s="83"/>
      <c r="CM24" s="12"/>
      <c r="CN24" s="13">
        <f t="shared" si="52"/>
        <v>0</v>
      </c>
      <c r="CO24" s="13">
        <f t="shared" si="78"/>
        <v>105</v>
      </c>
      <c r="CP24" s="15">
        <f t="shared" si="68"/>
        <v>0</v>
      </c>
      <c r="CQ24" s="83"/>
      <c r="CR24" s="12"/>
      <c r="CS24" s="47">
        <f t="shared" si="53"/>
        <v>0</v>
      </c>
      <c r="CT24" s="15">
        <f t="shared" si="69"/>
        <v>0</v>
      </c>
      <c r="CU24" s="83"/>
      <c r="CV24" s="12"/>
      <c r="CW24" s="13">
        <f t="shared" si="54"/>
        <v>0</v>
      </c>
      <c r="CX24" s="13">
        <f t="shared" si="70"/>
        <v>0</v>
      </c>
      <c r="CY24" s="13">
        <f>IF(CX24&lt;'タスク基本情報シート'!$E$18,CX24,'タスク基本情報シート'!$E$18)</f>
        <v>0</v>
      </c>
      <c r="CZ24" s="13">
        <f>LARGE(CY17:CY26,8)</f>
        <v>0</v>
      </c>
      <c r="DA24" s="15">
        <f t="shared" si="79"/>
        <v>0</v>
      </c>
      <c r="DB24" s="83"/>
      <c r="DC24" s="12"/>
      <c r="DD24" s="26">
        <f t="shared" si="71"/>
        <v>0</v>
      </c>
      <c r="DE24" s="15">
        <f>IF(DD24&lt;'タスク基本情報シート'!$E$20,DD24,'タスク基本情報シート'!$E$20)</f>
        <v>0</v>
      </c>
      <c r="DF24" s="83"/>
      <c r="DG24" s="12"/>
      <c r="DH24" s="13">
        <f t="shared" si="55"/>
        <v>0</v>
      </c>
      <c r="DI24" s="13">
        <f>IF(DH24&lt;'タスク基本情報シート'!$E$13,DH24,'タスク基本情報シート'!$E$13)</f>
        <v>0</v>
      </c>
      <c r="DJ24" s="16"/>
      <c r="DK24" s="17"/>
    </row>
    <row r="25" spans="1:115" ht="13.5" customHeight="1">
      <c r="A25" s="390"/>
      <c r="B25" s="391"/>
      <c r="C25" s="83"/>
      <c r="D25" s="12"/>
      <c r="E25" s="13">
        <f t="shared" si="40"/>
        <v>0</v>
      </c>
      <c r="F25" s="13">
        <f t="shared" si="72"/>
        <v>90</v>
      </c>
      <c r="G25" s="15">
        <f t="shared" si="56"/>
        <v>0</v>
      </c>
      <c r="H25" s="77"/>
      <c r="I25" s="12"/>
      <c r="J25" s="47">
        <f t="shared" si="41"/>
        <v>0</v>
      </c>
      <c r="K25" s="15">
        <f t="shared" si="57"/>
        <v>0</v>
      </c>
      <c r="L25" s="83"/>
      <c r="M25" s="12"/>
      <c r="N25" s="13">
        <f t="shared" si="42"/>
        <v>0</v>
      </c>
      <c r="O25" s="13">
        <f t="shared" si="58"/>
        <v>0</v>
      </c>
      <c r="P25" s="13">
        <f>IF(O25&lt;'タスク基本情報シート'!$E$18,O25,'タスク基本情報シート'!$E$18)</f>
        <v>0</v>
      </c>
      <c r="Q25" s="13">
        <f>LARGE(P17:P26,9)</f>
        <v>0</v>
      </c>
      <c r="R25" s="15">
        <f t="shared" si="73"/>
        <v>0</v>
      </c>
      <c r="S25" s="88"/>
      <c r="T25" s="27"/>
      <c r="U25" s="27"/>
      <c r="V25" s="29"/>
      <c r="W25" s="83"/>
      <c r="X25" s="12"/>
      <c r="Y25" s="13">
        <f t="shared" si="43"/>
        <v>0</v>
      </c>
      <c r="Z25" s="13">
        <f>IF(Y25&lt;'タスク基本情報シート'!$E$13,Y25,'タスク基本情報シート'!$E$13)</f>
        <v>0</v>
      </c>
      <c r="AA25" s="16"/>
      <c r="AB25" s="17"/>
      <c r="AD25" s="390"/>
      <c r="AE25" s="391"/>
      <c r="AF25" s="83"/>
      <c r="AG25" s="12"/>
      <c r="AH25" s="13">
        <f t="shared" si="44"/>
        <v>0</v>
      </c>
      <c r="AI25" s="13">
        <f t="shared" si="74"/>
        <v>60</v>
      </c>
      <c r="AJ25" s="15">
        <f t="shared" si="60"/>
        <v>0</v>
      </c>
      <c r="AK25" s="77"/>
      <c r="AL25" s="12"/>
      <c r="AM25" s="47">
        <f t="shared" si="45"/>
        <v>0</v>
      </c>
      <c r="AN25" s="15">
        <f t="shared" si="61"/>
        <v>0</v>
      </c>
      <c r="AO25" s="83"/>
      <c r="AP25" s="12">
        <v>47</v>
      </c>
      <c r="AQ25" s="13">
        <f t="shared" si="46"/>
        <v>47</v>
      </c>
      <c r="AR25" s="13">
        <f t="shared" si="62"/>
        <v>0</v>
      </c>
      <c r="AS25" s="13">
        <f>IF(AR25&lt;'タスク基本情報シート'!$E$18,AR25,'タスク基本情報シート'!$E$18)</f>
        <v>0</v>
      </c>
      <c r="AT25" s="13">
        <f>LARGE(AS17:AS26,9)</f>
        <v>0</v>
      </c>
      <c r="AU25" s="15">
        <f t="shared" si="75"/>
        <v>0</v>
      </c>
      <c r="AV25" s="88"/>
      <c r="AW25" s="27"/>
      <c r="AX25" s="27"/>
      <c r="AY25" s="29"/>
      <c r="AZ25" s="83"/>
      <c r="BA25" s="12"/>
      <c r="BB25" s="13">
        <f t="shared" si="47"/>
        <v>0</v>
      </c>
      <c r="BC25" s="13">
        <f>IF(BB25&lt;'タスク基本情報シート'!$E$13,BB25,'タスク基本情報シート'!$E$13)</f>
        <v>0</v>
      </c>
      <c r="BD25" s="16"/>
      <c r="BE25" s="17"/>
      <c r="BG25" s="390"/>
      <c r="BH25" s="391"/>
      <c r="BI25" s="83"/>
      <c r="BJ25" s="12">
        <v>59</v>
      </c>
      <c r="BK25" s="13">
        <f t="shared" si="48"/>
        <v>59</v>
      </c>
      <c r="BL25" s="13">
        <f t="shared" si="76"/>
        <v>105</v>
      </c>
      <c r="BM25" s="15">
        <f t="shared" si="64"/>
        <v>0</v>
      </c>
      <c r="BN25" s="83"/>
      <c r="BO25" s="12">
        <v>30</v>
      </c>
      <c r="BP25" s="47">
        <f t="shared" si="49"/>
        <v>30</v>
      </c>
      <c r="BQ25" s="15">
        <f t="shared" si="65"/>
        <v>1</v>
      </c>
      <c r="BR25" s="83"/>
      <c r="BS25" s="12"/>
      <c r="BT25" s="13">
        <f t="shared" si="50"/>
        <v>0</v>
      </c>
      <c r="BU25" s="13">
        <f t="shared" si="66"/>
        <v>0</v>
      </c>
      <c r="BV25" s="13">
        <f>IF(BU25&lt;'タスク基本情報シート'!$E$18,BU25,'タスク基本情報シート'!$E$18)</f>
        <v>0</v>
      </c>
      <c r="BW25" s="13">
        <f>LARGE(BV17:BV26,9)</f>
        <v>0</v>
      </c>
      <c r="BX25" s="15">
        <f t="shared" si="77"/>
        <v>0</v>
      </c>
      <c r="BY25" s="88"/>
      <c r="BZ25" s="27"/>
      <c r="CA25" s="27"/>
      <c r="CB25" s="29"/>
      <c r="CC25" s="83"/>
      <c r="CD25" s="12"/>
      <c r="CE25" s="13">
        <f t="shared" si="51"/>
        <v>0</v>
      </c>
      <c r="CF25" s="13">
        <f>IF(CE25&lt;'タスク基本情報シート'!$E$13,CE25,'タスク基本情報シート'!$E$13)</f>
        <v>0</v>
      </c>
      <c r="CG25" s="16"/>
      <c r="CH25" s="17"/>
      <c r="CJ25" s="390"/>
      <c r="CK25" s="391"/>
      <c r="CL25" s="83"/>
      <c r="CM25" s="12"/>
      <c r="CN25" s="13">
        <f t="shared" si="52"/>
        <v>0</v>
      </c>
      <c r="CO25" s="13">
        <f t="shared" si="78"/>
        <v>105</v>
      </c>
      <c r="CP25" s="15">
        <f t="shared" si="68"/>
        <v>0</v>
      </c>
      <c r="CQ25" s="83"/>
      <c r="CR25" s="12"/>
      <c r="CS25" s="47">
        <f t="shared" si="53"/>
        <v>0</v>
      </c>
      <c r="CT25" s="15">
        <f t="shared" si="69"/>
        <v>0</v>
      </c>
      <c r="CU25" s="83"/>
      <c r="CV25" s="12"/>
      <c r="CW25" s="13">
        <f t="shared" si="54"/>
        <v>0</v>
      </c>
      <c r="CX25" s="13">
        <f t="shared" si="70"/>
        <v>0</v>
      </c>
      <c r="CY25" s="13">
        <f>IF(CX25&lt;'タスク基本情報シート'!$E$18,CX25,'タスク基本情報シート'!$E$18)</f>
        <v>0</v>
      </c>
      <c r="CZ25" s="13">
        <f>LARGE(CY17:CY26,9)</f>
        <v>0</v>
      </c>
      <c r="DA25" s="15">
        <f t="shared" si="79"/>
        <v>0</v>
      </c>
      <c r="DB25" s="88"/>
      <c r="DC25" s="27"/>
      <c r="DD25" s="27"/>
      <c r="DE25" s="29"/>
      <c r="DF25" s="83"/>
      <c r="DG25" s="12"/>
      <c r="DH25" s="13">
        <f t="shared" si="55"/>
        <v>0</v>
      </c>
      <c r="DI25" s="13">
        <f>IF(DH25&lt;'タスク基本情報シート'!$E$13,DH25,'タスク基本情報シート'!$E$13)</f>
        <v>0</v>
      </c>
      <c r="DJ25" s="16"/>
      <c r="DK25" s="17"/>
    </row>
    <row r="26" spans="1:115" ht="14.25" customHeight="1" thickBot="1">
      <c r="A26" s="392"/>
      <c r="B26" s="393"/>
      <c r="C26" s="84"/>
      <c r="D26" s="18"/>
      <c r="E26" s="20">
        <f t="shared" si="40"/>
        <v>0</v>
      </c>
      <c r="F26" s="20">
        <f t="shared" si="72"/>
        <v>90</v>
      </c>
      <c r="G26" s="79">
        <f t="shared" si="56"/>
        <v>0</v>
      </c>
      <c r="H26" s="84"/>
      <c r="I26" s="18"/>
      <c r="J26" s="48">
        <f t="shared" si="41"/>
        <v>0</v>
      </c>
      <c r="K26" s="79">
        <f t="shared" si="57"/>
        <v>0</v>
      </c>
      <c r="L26" s="84"/>
      <c r="M26" s="18"/>
      <c r="N26" s="20">
        <f t="shared" si="42"/>
        <v>0</v>
      </c>
      <c r="O26" s="20">
        <f t="shared" si="58"/>
        <v>0</v>
      </c>
      <c r="P26" s="20">
        <f>IF(O26&lt;'タスク基本情報シート'!$E$18,O26,'タスク基本情報シート'!$E$18)</f>
        <v>0</v>
      </c>
      <c r="Q26" s="20">
        <f>LARGE(P17:P26,10)</f>
        <v>0</v>
      </c>
      <c r="R26" s="79">
        <f t="shared" si="73"/>
        <v>0</v>
      </c>
      <c r="S26" s="89"/>
      <c r="T26" s="30"/>
      <c r="U26" s="30"/>
      <c r="V26" s="31"/>
      <c r="W26" s="84"/>
      <c r="X26" s="18"/>
      <c r="Y26" s="20">
        <f t="shared" si="43"/>
        <v>0</v>
      </c>
      <c r="Z26" s="20">
        <f>IF(Y26&lt;'タスク基本情報シート'!$E$13,Y26,'タスク基本情報シート'!$E$13)</f>
        <v>0</v>
      </c>
      <c r="AA26" s="19"/>
      <c r="AB26" s="21"/>
      <c r="AD26" s="392"/>
      <c r="AE26" s="393"/>
      <c r="AF26" s="84"/>
      <c r="AG26" s="18"/>
      <c r="AH26" s="20">
        <f t="shared" si="44"/>
        <v>0</v>
      </c>
      <c r="AI26" s="20">
        <f t="shared" si="74"/>
        <v>60</v>
      </c>
      <c r="AJ26" s="79">
        <f t="shared" si="60"/>
        <v>0</v>
      </c>
      <c r="AK26" s="78"/>
      <c r="AL26" s="18"/>
      <c r="AM26" s="48">
        <f t="shared" si="45"/>
        <v>0</v>
      </c>
      <c r="AN26" s="79">
        <f t="shared" si="61"/>
        <v>0</v>
      </c>
      <c r="AO26" s="84"/>
      <c r="AP26" s="18"/>
      <c r="AQ26" s="20">
        <f t="shared" si="46"/>
        <v>0</v>
      </c>
      <c r="AR26" s="20">
        <f t="shared" si="62"/>
        <v>0</v>
      </c>
      <c r="AS26" s="20">
        <f>IF(AR26&lt;'タスク基本情報シート'!$E$18,AR26,'タスク基本情報シート'!$E$18)</f>
        <v>0</v>
      </c>
      <c r="AT26" s="20">
        <f>LARGE(AS17:AS26,10)</f>
        <v>0</v>
      </c>
      <c r="AU26" s="79">
        <f t="shared" si="75"/>
        <v>0</v>
      </c>
      <c r="AV26" s="89"/>
      <c r="AW26" s="30"/>
      <c r="AX26" s="30"/>
      <c r="AY26" s="31"/>
      <c r="AZ26" s="84"/>
      <c r="BA26" s="18"/>
      <c r="BB26" s="20">
        <f t="shared" si="47"/>
        <v>0</v>
      </c>
      <c r="BC26" s="20">
        <f>IF(BB26&lt;'タスク基本情報シート'!$E$13,BB26,'タスク基本情報シート'!$E$13)</f>
        <v>0</v>
      </c>
      <c r="BD26" s="19"/>
      <c r="BE26" s="21"/>
      <c r="BG26" s="392"/>
      <c r="BH26" s="393"/>
      <c r="BI26" s="84"/>
      <c r="BJ26" s="12"/>
      <c r="BK26" s="20">
        <f t="shared" si="48"/>
        <v>0</v>
      </c>
      <c r="BL26" s="20">
        <f t="shared" si="76"/>
        <v>105</v>
      </c>
      <c r="BM26" s="79">
        <f t="shared" si="64"/>
        <v>0</v>
      </c>
      <c r="BN26" s="84"/>
      <c r="BO26" s="18"/>
      <c r="BP26" s="48">
        <f t="shared" si="49"/>
        <v>0</v>
      </c>
      <c r="BQ26" s="79">
        <f t="shared" si="65"/>
        <v>0</v>
      </c>
      <c r="BR26" s="84"/>
      <c r="BS26" s="18"/>
      <c r="BT26" s="20">
        <f t="shared" si="50"/>
        <v>0</v>
      </c>
      <c r="BU26" s="20">
        <f t="shared" si="66"/>
        <v>0</v>
      </c>
      <c r="BV26" s="20">
        <f>IF(BU26&lt;'タスク基本情報シート'!$E$18,BU26,'タスク基本情報シート'!$E$18)</f>
        <v>0</v>
      </c>
      <c r="BW26" s="20">
        <f>LARGE(BV17:BV26,10)</f>
        <v>0</v>
      </c>
      <c r="BX26" s="79">
        <f t="shared" si="77"/>
        <v>0</v>
      </c>
      <c r="BY26" s="89"/>
      <c r="BZ26" s="30"/>
      <c r="CA26" s="30"/>
      <c r="CB26" s="31"/>
      <c r="CC26" s="84"/>
      <c r="CD26" s="18"/>
      <c r="CE26" s="20">
        <f t="shared" si="51"/>
        <v>0</v>
      </c>
      <c r="CF26" s="20">
        <f>IF(CE26&lt;'タスク基本情報シート'!$E$13,CE26,'タスク基本情報シート'!$E$13)</f>
        <v>0</v>
      </c>
      <c r="CG26" s="19"/>
      <c r="CH26" s="21"/>
      <c r="CJ26" s="392"/>
      <c r="CK26" s="393"/>
      <c r="CL26" s="84"/>
      <c r="CM26" s="18"/>
      <c r="CN26" s="20">
        <f t="shared" si="52"/>
        <v>0</v>
      </c>
      <c r="CO26" s="20">
        <f t="shared" si="78"/>
        <v>105</v>
      </c>
      <c r="CP26" s="79">
        <f t="shared" si="68"/>
        <v>0</v>
      </c>
      <c r="CQ26" s="84"/>
      <c r="CR26" s="18"/>
      <c r="CS26" s="48">
        <f t="shared" si="53"/>
        <v>0</v>
      </c>
      <c r="CT26" s="79">
        <f t="shared" si="69"/>
        <v>0</v>
      </c>
      <c r="CU26" s="84"/>
      <c r="CV26" s="18"/>
      <c r="CW26" s="20">
        <f t="shared" si="54"/>
        <v>0</v>
      </c>
      <c r="CX26" s="20">
        <f t="shared" si="70"/>
        <v>0</v>
      </c>
      <c r="CY26" s="20">
        <f>IF(CX26&lt;'タスク基本情報シート'!$E$18,CX26,'タスク基本情報シート'!$E$18)</f>
        <v>0</v>
      </c>
      <c r="CZ26" s="20">
        <f>LARGE(CY17:CY26,10)</f>
        <v>0</v>
      </c>
      <c r="DA26" s="79">
        <f t="shared" si="79"/>
        <v>0</v>
      </c>
      <c r="DB26" s="89"/>
      <c r="DC26" s="30"/>
      <c r="DD26" s="30"/>
      <c r="DE26" s="31"/>
      <c r="DF26" s="84"/>
      <c r="DG26" s="18"/>
      <c r="DH26" s="20">
        <f t="shared" si="55"/>
        <v>0</v>
      </c>
      <c r="DI26" s="20">
        <f>IF(DH26&lt;'タスク基本情報シート'!$E$13,DH26,'タスク基本情報シート'!$E$13)</f>
        <v>0</v>
      </c>
      <c r="DJ26" s="19"/>
      <c r="DK26" s="21"/>
    </row>
    <row r="27" spans="1:115" ht="15" thickTop="1">
      <c r="A27" s="193" t="s">
        <v>17</v>
      </c>
      <c r="B27" s="194">
        <f>SUMIF(G$4:AB$4,K$4,G27:AB27)</f>
        <v>1469</v>
      </c>
      <c r="C27" s="80"/>
      <c r="D27" s="22" t="str">
        <f>IF((E27/60)&gt;'タスク基本情報シート'!$F$10,"ERR","OK")</f>
        <v>OK</v>
      </c>
      <c r="E27" s="22">
        <f>SUM(E17:E26)</f>
        <v>214</v>
      </c>
      <c r="F27" s="22"/>
      <c r="G27" s="23">
        <f>SUM(G17:G26)</f>
        <v>210</v>
      </c>
      <c r="H27" s="80"/>
      <c r="I27" s="22" t="str">
        <f>IF((J27/60)&gt;'タスク基本情報シート'!$F$3,"ERR","OK")</f>
        <v>OK</v>
      </c>
      <c r="J27" s="49">
        <f>SUM(J17:J26)</f>
        <v>550</v>
      </c>
      <c r="K27" s="23">
        <f>SUM(K17:K26)</f>
        <v>17</v>
      </c>
      <c r="L27" s="80"/>
      <c r="M27" s="22" t="str">
        <f>IF((N27/60)&gt;'タスク基本情報シート'!$F$18,"ERR","OK")</f>
        <v>OK</v>
      </c>
      <c r="N27" s="22">
        <f>SUM(N17:N26)</f>
        <v>574</v>
      </c>
      <c r="O27" s="22"/>
      <c r="P27" s="22"/>
      <c r="Q27" s="22"/>
      <c r="R27" s="23">
        <f>SUM(R17:R26)</f>
        <v>420</v>
      </c>
      <c r="S27" s="80"/>
      <c r="T27" s="22" t="str">
        <f>IF((U27/60)&gt;'タスク基本情報シート'!$F$20,"ERR","OK")</f>
        <v>OK</v>
      </c>
      <c r="U27" s="22">
        <f>SUM(U17:U24)</f>
        <v>517</v>
      </c>
      <c r="V27" s="23">
        <f>SUM(V17:V24)</f>
        <v>517</v>
      </c>
      <c r="W27" s="80"/>
      <c r="X27" s="22" t="str">
        <f>IF((Y27/60)&gt;'タスク基本情報シート'!$F$13,"ERR","OK")</f>
        <v>OK</v>
      </c>
      <c r="Y27" s="22">
        <f>SUM(Y17:Y26)</f>
        <v>521</v>
      </c>
      <c r="Z27" s="22"/>
      <c r="AA27" s="22"/>
      <c r="AB27" s="23">
        <f>SUM(AB17:AB19)</f>
        <v>305</v>
      </c>
      <c r="AD27" s="193" t="s">
        <v>17</v>
      </c>
      <c r="AE27" s="194">
        <f>SUMIF(AJ$4:BE$4,AN$4,AJ27:BE27)</f>
        <v>901</v>
      </c>
      <c r="AF27" s="80"/>
      <c r="AG27" s="22" t="str">
        <f>IF((AH27/60)&gt;'タスク基本情報シート'!$F$10,"ERR","OK")</f>
        <v>OK</v>
      </c>
      <c r="AH27" s="22">
        <f>SUM(AH17:AH26)</f>
        <v>332</v>
      </c>
      <c r="AI27" s="22"/>
      <c r="AJ27" s="23">
        <f>SUM(AJ17:AJ26)</f>
        <v>75</v>
      </c>
      <c r="AK27" s="80"/>
      <c r="AL27" s="22" t="str">
        <f>IF((AM27/60)&gt;'タスク基本情報シート'!$F$3,"ERR","OK")</f>
        <v>OK</v>
      </c>
      <c r="AM27" s="49">
        <f>SUM(AM17:AM26)</f>
        <v>196</v>
      </c>
      <c r="AN27" s="23">
        <f>SUM(AN17:AN26)</f>
        <v>5</v>
      </c>
      <c r="AO27" s="80"/>
      <c r="AP27" s="22" t="str">
        <f>IF((AQ27/60)&gt;'タスク基本情報シート'!$F$18,"ERR","OK")</f>
        <v>OK</v>
      </c>
      <c r="AQ27" s="22">
        <f>SUM(AQ17:AQ26)</f>
        <v>454</v>
      </c>
      <c r="AR27" s="22"/>
      <c r="AS27" s="22"/>
      <c r="AT27" s="22"/>
      <c r="AU27" s="23">
        <f>SUM(AU17:AU26)</f>
        <v>60</v>
      </c>
      <c r="AV27" s="80"/>
      <c r="AW27" s="22" t="str">
        <f>IF((AX27/60)&gt;'タスク基本情報シート'!$F$20,"ERR","OK")</f>
        <v>OK</v>
      </c>
      <c r="AX27" s="22">
        <f>SUM(AX17:AX24)</f>
        <v>471</v>
      </c>
      <c r="AY27" s="23">
        <f>SUM(AY17:AY24)</f>
        <v>471</v>
      </c>
      <c r="AZ27" s="80"/>
      <c r="BA27" s="22" t="str">
        <f>IF((BB27/60)&gt;'タスク基本情報シート'!$F$13,"ERR","OK")</f>
        <v>OK</v>
      </c>
      <c r="BB27" s="22">
        <f>SUM(BB17:BB26)</f>
        <v>503</v>
      </c>
      <c r="BC27" s="22"/>
      <c r="BD27" s="22"/>
      <c r="BE27" s="23">
        <f>SUM(BE17:BE19)</f>
        <v>290</v>
      </c>
      <c r="BG27" s="193" t="s">
        <v>17</v>
      </c>
      <c r="BH27" s="194">
        <f>SUMIF(BM$4:CH$4,BQ$4,BM27:CH27)</f>
        <v>1507</v>
      </c>
      <c r="BI27" s="80"/>
      <c r="BJ27" s="22" t="str">
        <f>IF((BK27/60)&gt;'タスク基本情報シート'!$F$10,"ERR","OK")</f>
        <v>OK</v>
      </c>
      <c r="BK27" s="22">
        <f>SUM(BK17:BK26)</f>
        <v>515</v>
      </c>
      <c r="BL27" s="22"/>
      <c r="BM27" s="23">
        <f>SUM(BM17:BM26)</f>
        <v>300</v>
      </c>
      <c r="BN27" s="80"/>
      <c r="BO27" s="22" t="str">
        <f>IF((BP27/60)&gt;'タスク基本情報シート'!$F$3,"ERR","OK")</f>
        <v>OK</v>
      </c>
      <c r="BP27" s="49">
        <f>SUM(BP17:BP26)</f>
        <v>480</v>
      </c>
      <c r="BQ27" s="23">
        <f>SUM(BQ17:BQ26)</f>
        <v>16</v>
      </c>
      <c r="BR27" s="80"/>
      <c r="BS27" s="22" t="str">
        <f>IF((BT27/60)&gt;'タスク基本情報シート'!$F$18,"ERR","OK")</f>
        <v>OK</v>
      </c>
      <c r="BT27" s="22">
        <f>SUM(BT17:BT26)</f>
        <v>482</v>
      </c>
      <c r="BU27" s="22"/>
      <c r="BV27" s="22"/>
      <c r="BW27" s="22"/>
      <c r="BX27" s="23">
        <f>SUM(BX17:BX26)</f>
        <v>420</v>
      </c>
      <c r="BY27" s="80"/>
      <c r="BZ27" s="22" t="str">
        <f>IF((CA27/60)&gt;'タスク基本情報シート'!$F$20,"ERR","OK")</f>
        <v>OK</v>
      </c>
      <c r="CA27" s="22">
        <f>SUM(CA17:CA24)</f>
        <v>562</v>
      </c>
      <c r="CB27" s="23">
        <f>SUM(CB17:CB24)</f>
        <v>562</v>
      </c>
      <c r="CC27" s="80"/>
      <c r="CD27" s="22" t="str">
        <f>IF((CE27/60)&gt;'タスク基本情報シート'!$F$13,"ERR","OK")</f>
        <v>OK</v>
      </c>
      <c r="CE27" s="22">
        <f>SUM(CE17:CE26)</f>
        <v>422</v>
      </c>
      <c r="CF27" s="22"/>
      <c r="CG27" s="22"/>
      <c r="CH27" s="23">
        <f>SUM(CH17:CH19)</f>
        <v>209</v>
      </c>
      <c r="CJ27" s="193" t="s">
        <v>17</v>
      </c>
      <c r="CK27" s="194">
        <f>SUMIF(CP$4:DK$4,CT$4,CP27:DK27)</f>
        <v>1864</v>
      </c>
      <c r="CL27" s="80"/>
      <c r="CM27" s="22" t="str">
        <f>IF((CN27/60)&gt;'タスク基本情報シート'!$F$10,"ERR","OK")</f>
        <v>OK</v>
      </c>
      <c r="CN27" s="22">
        <f>SUM(CN17:CN26)</f>
        <v>300</v>
      </c>
      <c r="CO27" s="22"/>
      <c r="CP27" s="23">
        <f>SUM(CP17:CP26)</f>
        <v>300</v>
      </c>
      <c r="CQ27" s="80"/>
      <c r="CR27" s="22" t="str">
        <f>IF((CS27/60)&gt;'タスク基本情報シート'!$F$3,"ERR","OK")</f>
        <v>OK</v>
      </c>
      <c r="CS27" s="49">
        <f>SUM(CS17:CS26)</f>
        <v>570</v>
      </c>
      <c r="CT27" s="23">
        <f>SUM(CT17:CT26)</f>
        <v>19</v>
      </c>
      <c r="CU27" s="80"/>
      <c r="CV27" s="22" t="str">
        <f>IF((CW27/60)&gt;'タスク基本情報シート'!$F$18,"ERR","OK")</f>
        <v>OK</v>
      </c>
      <c r="CW27" s="22">
        <f>SUM(CW17:CW26)</f>
        <v>480</v>
      </c>
      <c r="CX27" s="22"/>
      <c r="CY27" s="22"/>
      <c r="CZ27" s="22"/>
      <c r="DA27" s="23">
        <f>SUM(DA17:DA26)</f>
        <v>480</v>
      </c>
      <c r="DB27" s="80"/>
      <c r="DC27" s="22" t="str">
        <f>IF((DD27/60)&gt;'タスク基本情報シート'!$F$20,"ERR","OK")</f>
        <v>OK</v>
      </c>
      <c r="DD27" s="22">
        <f>SUM(DD17:DD24)</f>
        <v>579</v>
      </c>
      <c r="DE27" s="23">
        <f>SUM(DE17:DE24)</f>
        <v>579</v>
      </c>
      <c r="DF27" s="80"/>
      <c r="DG27" s="22" t="str">
        <f>IF((DH27/60)&gt;'タスク基本情報シート'!$F$13,"ERR","OK")</f>
        <v>OK</v>
      </c>
      <c r="DH27" s="22">
        <f>SUM(DH17:DH26)</f>
        <v>523</v>
      </c>
      <c r="DI27" s="22"/>
      <c r="DJ27" s="22"/>
      <c r="DK27" s="23">
        <f>SUM(DK17:DK19)</f>
        <v>486</v>
      </c>
    </row>
    <row r="28" spans="1:115" ht="15" thickBot="1">
      <c r="A28" s="195" t="s">
        <v>18</v>
      </c>
      <c r="B28" s="196">
        <f>SUMIF(G$4:AB$4,K$4,G28:AB28)</f>
        <v>3779.3342708203386</v>
      </c>
      <c r="C28" s="81"/>
      <c r="D28" s="33"/>
      <c r="E28" s="34"/>
      <c r="F28" s="34"/>
      <c r="G28" s="35">
        <f>IF(G27=0,0,G27/G$149*1000)</f>
        <v>400</v>
      </c>
      <c r="H28" s="81"/>
      <c r="I28" s="33"/>
      <c r="J28" s="50"/>
      <c r="K28" s="35">
        <f>IF(K27=0,0,K27/K$149*1000)</f>
        <v>894.7368421052631</v>
      </c>
      <c r="L28" s="81"/>
      <c r="M28" s="33"/>
      <c r="N28" s="34"/>
      <c r="O28" s="34"/>
      <c r="P28" s="34"/>
      <c r="Q28" s="34"/>
      <c r="R28" s="35">
        <f>IF(R27=0,0,R27/R$149*1000)</f>
        <v>777.7777777777778</v>
      </c>
      <c r="S28" s="87"/>
      <c r="T28" s="34"/>
      <c r="U28" s="34"/>
      <c r="V28" s="35">
        <f>IF(V27=0,0,V27/V$149*1000)</f>
        <v>868.9075630252102</v>
      </c>
      <c r="W28" s="87"/>
      <c r="X28" s="34"/>
      <c r="Y28" s="34"/>
      <c r="Z28" s="34"/>
      <c r="AA28" s="34"/>
      <c r="AB28" s="35">
        <f>IF(AB27=0,0,AB27/AB$149*1000)</f>
        <v>837.9120879120879</v>
      </c>
      <c r="AD28" s="195" t="s">
        <v>18</v>
      </c>
      <c r="AE28" s="196">
        <f>SUMIF(AJ$4:BE$4,AN$4,AJ28:BE28)</f>
        <v>1918.8179759885445</v>
      </c>
      <c r="AF28" s="81"/>
      <c r="AG28" s="33"/>
      <c r="AH28" s="34"/>
      <c r="AI28" s="34"/>
      <c r="AJ28" s="35">
        <f>IF(AJ27=0,0,AJ27/AJ$149*1000)</f>
        <v>185.18518518518516</v>
      </c>
      <c r="AK28" s="81"/>
      <c r="AL28" s="33"/>
      <c r="AM28" s="50"/>
      <c r="AN28" s="35">
        <f>IF(AN27=0,0,AN27/AN$149*1000)</f>
        <v>263.1578947368421</v>
      </c>
      <c r="AO28" s="81"/>
      <c r="AP28" s="33"/>
      <c r="AQ28" s="34"/>
      <c r="AR28" s="34"/>
      <c r="AS28" s="34"/>
      <c r="AT28" s="34"/>
      <c r="AU28" s="35">
        <f>IF(AU27=0,0,AU27/AU$149*1000)</f>
        <v>125</v>
      </c>
      <c r="AV28" s="87"/>
      <c r="AW28" s="34"/>
      <c r="AX28" s="34"/>
      <c r="AY28" s="35">
        <f>IF(AY27=0,0,AY27/AY$149*1000)</f>
        <v>798.3050847457627</v>
      </c>
      <c r="AZ28" s="87"/>
      <c r="BA28" s="34"/>
      <c r="BB28" s="34"/>
      <c r="BC28" s="34"/>
      <c r="BD28" s="34"/>
      <c r="BE28" s="35">
        <f>IF(BE27=0,0,BE27/BE$149*1000)</f>
        <v>547.1698113207547</v>
      </c>
      <c r="BG28" s="195" t="s">
        <v>18</v>
      </c>
      <c r="BH28" s="196">
        <f>SUMIF(BM$4:CH$4,BQ$4,BM28:CH28)</f>
        <v>3799.0254105408644</v>
      </c>
      <c r="BI28" s="81"/>
      <c r="BJ28" s="33"/>
      <c r="BK28" s="34"/>
      <c r="BL28" s="34"/>
      <c r="BM28" s="35">
        <f>IF(BM27=0,0,BM27/BM$149*1000)</f>
        <v>740.7407407407406</v>
      </c>
      <c r="BN28" s="81"/>
      <c r="BO28" s="33"/>
      <c r="BP28" s="50"/>
      <c r="BQ28" s="35">
        <f>IF(BQ27=0,0,BQ27/BQ$149*1000)</f>
        <v>888.8888888888888</v>
      </c>
      <c r="BR28" s="81"/>
      <c r="BS28" s="33"/>
      <c r="BT28" s="34"/>
      <c r="BU28" s="34"/>
      <c r="BV28" s="34"/>
      <c r="BW28" s="34"/>
      <c r="BX28" s="35">
        <f>IF(BX27=0,0,BX27/BX$149*1000)</f>
        <v>777.7777777777778</v>
      </c>
      <c r="BY28" s="87"/>
      <c r="BZ28" s="34"/>
      <c r="CA28" s="34"/>
      <c r="CB28" s="35">
        <f>IF(CB27=0,0,CB27/CB$149*1000)</f>
        <v>952.542372881356</v>
      </c>
      <c r="CC28" s="87"/>
      <c r="CD28" s="34"/>
      <c r="CE28" s="34"/>
      <c r="CF28" s="34"/>
      <c r="CG28" s="34"/>
      <c r="CH28" s="35">
        <f>IF(CH27=0,0,CH27/CH$149*1000)</f>
        <v>439.07563025210084</v>
      </c>
      <c r="CJ28" s="195" t="s">
        <v>18</v>
      </c>
      <c r="CK28" s="196">
        <f>SUMIF(CP$4:DK$4,CT$4,CP28:DK28)</f>
        <v>4733.879677275903</v>
      </c>
      <c r="CL28" s="81"/>
      <c r="CM28" s="33"/>
      <c r="CN28" s="34"/>
      <c r="CO28" s="34"/>
      <c r="CP28" s="35">
        <f>IF(CP27=0,0,CP27/CP$149*1000)</f>
        <v>740.7407407407406</v>
      </c>
      <c r="CQ28" s="81"/>
      <c r="CR28" s="33"/>
      <c r="CS28" s="50"/>
      <c r="CT28" s="35">
        <f>IF(CT27=0,0,CT27/CT$149*1000)</f>
        <v>1000</v>
      </c>
      <c r="CU28" s="81"/>
      <c r="CV28" s="33"/>
      <c r="CW28" s="34"/>
      <c r="CX28" s="34"/>
      <c r="CY28" s="34"/>
      <c r="CZ28" s="34"/>
      <c r="DA28" s="35">
        <f>IF(DA27=0,0,DA27/DA$149*1000)</f>
        <v>1000</v>
      </c>
      <c r="DB28" s="87"/>
      <c r="DC28" s="34"/>
      <c r="DD28" s="34"/>
      <c r="DE28" s="35">
        <f>IF(DE27=0,0,DE27/DE$149*1000)</f>
        <v>993.138936535163</v>
      </c>
      <c r="DF28" s="87"/>
      <c r="DG28" s="34"/>
      <c r="DH28" s="34"/>
      <c r="DI28" s="34"/>
      <c r="DJ28" s="34"/>
      <c r="DK28" s="35">
        <f>IF(DK27=0,0,DK27/DK$149*1000)</f>
        <v>1000</v>
      </c>
    </row>
    <row r="29" spans="1:115" ht="13.5" customHeight="1">
      <c r="A29" s="386"/>
      <c r="B29" s="388" t="s">
        <v>114</v>
      </c>
      <c r="C29" s="75"/>
      <c r="D29" s="8">
        <v>35</v>
      </c>
      <c r="E29" s="9">
        <f aca="true" t="shared" si="80" ref="E29:E38">C29*60+D29</f>
        <v>35</v>
      </c>
      <c r="F29" s="9">
        <v>30</v>
      </c>
      <c r="G29" s="76">
        <f>IF(F29&lt;&gt;0,IF(E29&gt;=F29,F29,0),0)</f>
        <v>30</v>
      </c>
      <c r="H29" s="75"/>
      <c r="I29" s="8">
        <v>2</v>
      </c>
      <c r="J29" s="9">
        <f aca="true" t="shared" si="81" ref="J29:J38">H29*60+I29</f>
        <v>2</v>
      </c>
      <c r="K29" s="76">
        <f>ROUNDDOWN(J29/30,0)</f>
        <v>0</v>
      </c>
      <c r="L29" s="75">
        <v>4</v>
      </c>
      <c r="M29" s="8">
        <v>3</v>
      </c>
      <c r="N29" s="9">
        <f aca="true" t="shared" si="82" ref="N29:N38">L29*60+M29</f>
        <v>243</v>
      </c>
      <c r="O29" s="9">
        <f>INT(N29/60)*60</f>
        <v>240</v>
      </c>
      <c r="P29" s="9">
        <f>IF(O29&lt;'タスク基本情報シート'!$E$18,O29,'タスク基本情報シート'!$E$18)</f>
        <v>240</v>
      </c>
      <c r="Q29" s="9">
        <f>LARGE(P29:P38,1)</f>
        <v>240</v>
      </c>
      <c r="R29" s="76">
        <f>Q29</f>
        <v>240</v>
      </c>
      <c r="S29" s="82">
        <v>3</v>
      </c>
      <c r="T29" s="8">
        <v>2</v>
      </c>
      <c r="U29" s="24">
        <f>S29*60+T29</f>
        <v>182</v>
      </c>
      <c r="V29" s="11">
        <f>IF(U29&lt;'タスク基本情報シート'!$E$20,U29,'タスク基本情報シート'!$E$20)</f>
        <v>180</v>
      </c>
      <c r="W29" s="82"/>
      <c r="X29" s="8">
        <v>45</v>
      </c>
      <c r="Y29" s="9">
        <f aca="true" t="shared" si="83" ref="Y29:Y38">W29*60+X29</f>
        <v>45</v>
      </c>
      <c r="Z29" s="9">
        <f>IF(Y29&lt;'タスク基本情報シート'!$E$13,Y29,'タスク基本情報シート'!$E$13)</f>
        <v>45</v>
      </c>
      <c r="AA29" s="9">
        <v>1</v>
      </c>
      <c r="AB29" s="76">
        <f>LARGE(Z29:Z38,AA29)</f>
        <v>171</v>
      </c>
      <c r="AD29" s="386"/>
      <c r="AE29" s="388" t="s">
        <v>140</v>
      </c>
      <c r="AF29" s="75"/>
      <c r="AG29" s="8">
        <v>30</v>
      </c>
      <c r="AH29" s="9">
        <f aca="true" t="shared" si="84" ref="AH29:AH38">AF29*60+AG29</f>
        <v>30</v>
      </c>
      <c r="AI29" s="9">
        <v>30</v>
      </c>
      <c r="AJ29" s="76">
        <f>IF(AI29&lt;&gt;0,IF(AH29&gt;=AI29,AI29,0),0)</f>
        <v>30</v>
      </c>
      <c r="AK29" s="75">
        <v>2</v>
      </c>
      <c r="AL29" s="8"/>
      <c r="AM29" s="9">
        <f aca="true" t="shared" si="85" ref="AM29:AM38">AK29*60+AL29</f>
        <v>120</v>
      </c>
      <c r="AN29" s="76">
        <f>ROUNDDOWN(AM29/30,0)</f>
        <v>4</v>
      </c>
      <c r="AO29" s="75">
        <v>1</v>
      </c>
      <c r="AP29" s="8">
        <v>6</v>
      </c>
      <c r="AQ29" s="9">
        <f aca="true" t="shared" si="86" ref="AQ29:AQ38">AO29*60+AP29</f>
        <v>66</v>
      </c>
      <c r="AR29" s="9">
        <f>INT(AQ29/60)*60</f>
        <v>60</v>
      </c>
      <c r="AS29" s="9">
        <f>IF(AR29&lt;'タスク基本情報シート'!$E$18,AR29,'タスク基本情報シート'!$E$18)</f>
        <v>60</v>
      </c>
      <c r="AT29" s="9">
        <f>LARGE(AS29:AS38,1)</f>
        <v>240</v>
      </c>
      <c r="AU29" s="76">
        <f>AT29</f>
        <v>240</v>
      </c>
      <c r="AV29" s="82">
        <v>1</v>
      </c>
      <c r="AW29" s="8">
        <v>50</v>
      </c>
      <c r="AX29" s="24">
        <f>AV29*60+AW29</f>
        <v>110</v>
      </c>
      <c r="AY29" s="11">
        <f>IF(AX29&lt;'タスク基本情報シート'!$E$20,AX29,'タスク基本情報シート'!$E$20)</f>
        <v>110</v>
      </c>
      <c r="AZ29" s="82">
        <v>3</v>
      </c>
      <c r="BA29" s="8"/>
      <c r="BB29" s="9">
        <f aca="true" t="shared" si="87" ref="BB29:BB38">AZ29*60+BA29</f>
        <v>180</v>
      </c>
      <c r="BC29" s="9">
        <f>IF(BB29&lt;'タスク基本情報シート'!$E$13,BB29,'タスク基本情報シート'!$E$13)</f>
        <v>180</v>
      </c>
      <c r="BD29" s="9">
        <v>1</v>
      </c>
      <c r="BE29" s="76">
        <f>LARGE(BC29:BC38,BD29)</f>
        <v>180</v>
      </c>
      <c r="BG29" s="386"/>
      <c r="BH29" s="388" t="s">
        <v>164</v>
      </c>
      <c r="BI29" s="75"/>
      <c r="BJ29" s="8"/>
      <c r="BK29" s="9">
        <f aca="true" t="shared" si="88" ref="BK29:BK38">BI29*60+BJ29</f>
        <v>0</v>
      </c>
      <c r="BL29" s="9">
        <v>30</v>
      </c>
      <c r="BM29" s="76">
        <f>IF(BL29&lt;&gt;0,IF(BK29&gt;=BL29,BL29,0),0)</f>
        <v>0</v>
      </c>
      <c r="BN29" s="75">
        <v>6</v>
      </c>
      <c r="BO29" s="8">
        <v>4</v>
      </c>
      <c r="BP29" s="9">
        <f aca="true" t="shared" si="89" ref="BP29:BP38">BN29*60+BO29</f>
        <v>364</v>
      </c>
      <c r="BQ29" s="76">
        <f>ROUNDDOWN(BP29/30,0)</f>
        <v>12</v>
      </c>
      <c r="BR29" s="75">
        <v>1</v>
      </c>
      <c r="BS29" s="8">
        <v>8</v>
      </c>
      <c r="BT29" s="9">
        <f aca="true" t="shared" si="90" ref="BT29:BT38">BR29*60+BS29</f>
        <v>68</v>
      </c>
      <c r="BU29" s="9">
        <f>INT(BT29/60)*60</f>
        <v>60</v>
      </c>
      <c r="BV29" s="9">
        <f>IF(BU29&lt;'タスク基本情報シート'!$E$18,BU29,'タスク基本情報シート'!$E$18)</f>
        <v>60</v>
      </c>
      <c r="BW29" s="9">
        <f>LARGE(BV29:BV38,1)</f>
        <v>240</v>
      </c>
      <c r="BX29" s="76">
        <f>BW29</f>
        <v>240</v>
      </c>
      <c r="BY29" s="82">
        <v>1</v>
      </c>
      <c r="BZ29" s="8">
        <v>19</v>
      </c>
      <c r="CA29" s="24">
        <f>BY29*60+BZ29</f>
        <v>79</v>
      </c>
      <c r="CB29" s="11">
        <f>IF(CA29&lt;'タスク基本情報シート'!$E$20,CA29,'タスク基本情報シート'!$E$20)</f>
        <v>79</v>
      </c>
      <c r="CC29" s="82">
        <v>3</v>
      </c>
      <c r="CD29" s="8">
        <v>8</v>
      </c>
      <c r="CE29" s="9">
        <f aca="true" t="shared" si="91" ref="CE29:CE38">CC29*60+CD29</f>
        <v>188</v>
      </c>
      <c r="CF29" s="9">
        <f>IF(CE29&lt;'タスク基本情報シート'!$E$13,CE29,'タスク基本情報シート'!$E$13)</f>
        <v>180</v>
      </c>
      <c r="CG29" s="9">
        <v>1</v>
      </c>
      <c r="CH29" s="76">
        <f>LARGE(CF29:CF38,CG29)</f>
        <v>180</v>
      </c>
      <c r="CJ29" s="386"/>
      <c r="CK29" s="388" t="s">
        <v>188</v>
      </c>
      <c r="CL29" s="75"/>
      <c r="CM29" s="8">
        <v>30</v>
      </c>
      <c r="CN29" s="9">
        <f aca="true" t="shared" si="92" ref="CN29:CN38">CL29*60+CM29</f>
        <v>30</v>
      </c>
      <c r="CO29" s="9">
        <v>30</v>
      </c>
      <c r="CP29" s="76">
        <f>IF(CO29&lt;&gt;0,IF(CN29&gt;=CO29,CO29,0),0)</f>
        <v>30</v>
      </c>
      <c r="CQ29" s="75"/>
      <c r="CR29" s="8">
        <v>30</v>
      </c>
      <c r="CS29" s="9">
        <f aca="true" t="shared" si="93" ref="CS29:CS38">CQ29*60+CR29</f>
        <v>30</v>
      </c>
      <c r="CT29" s="76">
        <f>ROUNDDOWN(CS29/30,0)</f>
        <v>1</v>
      </c>
      <c r="CU29" s="75"/>
      <c r="CV29" s="8"/>
      <c r="CW29" s="9">
        <f aca="true" t="shared" si="94" ref="CW29:CW38">CU29*60+CV29</f>
        <v>0</v>
      </c>
      <c r="CX29" s="9">
        <f>INT(CW29/60)*60</f>
        <v>0</v>
      </c>
      <c r="CY29" s="9">
        <f>IF(CX29&lt;'タスク基本情報シート'!$E$18,CX29,'タスク基本情報シート'!$E$18)</f>
        <v>0</v>
      </c>
      <c r="CZ29" s="9">
        <f>LARGE(CY29:CY38,1)</f>
        <v>0</v>
      </c>
      <c r="DA29" s="76">
        <f>CZ29</f>
        <v>0</v>
      </c>
      <c r="DB29" s="75"/>
      <c r="DC29" s="8"/>
      <c r="DD29" s="24">
        <f>DB29*60+DC29</f>
        <v>0</v>
      </c>
      <c r="DE29" s="11">
        <f>IF(DD29&lt;'タスク基本情報シート'!$E$20,DD29,'タスク基本情報シート'!$E$20)</f>
        <v>0</v>
      </c>
      <c r="DF29" s="75"/>
      <c r="DG29" s="8"/>
      <c r="DH29" s="9">
        <f aca="true" t="shared" si="95" ref="DH29:DH38">DF29*60+DG29</f>
        <v>0</v>
      </c>
      <c r="DI29" s="9">
        <f>IF(DH29&lt;'タスク基本情報シート'!$E$13,DH29,'タスク基本情報シート'!$E$13)</f>
        <v>0</v>
      </c>
      <c r="DJ29" s="9">
        <v>1</v>
      </c>
      <c r="DK29" s="76">
        <f>LARGE(DI29:DI38,DJ29)</f>
        <v>0</v>
      </c>
    </row>
    <row r="30" spans="1:115" ht="13.5" customHeight="1">
      <c r="A30" s="387"/>
      <c r="B30" s="389"/>
      <c r="C30" s="77"/>
      <c r="D30" s="12">
        <v>50</v>
      </c>
      <c r="E30" s="13">
        <f t="shared" si="80"/>
        <v>50</v>
      </c>
      <c r="F30" s="13">
        <f>IF(G29=0,F29,F29+15)</f>
        <v>45</v>
      </c>
      <c r="G30" s="15">
        <f aca="true" t="shared" si="96" ref="G30:G38">IF(F30&lt;&gt;0,IF(E30&gt;=F30,F30,0),0)</f>
        <v>45</v>
      </c>
      <c r="H30" s="77">
        <v>1</v>
      </c>
      <c r="I30" s="12">
        <v>3</v>
      </c>
      <c r="J30" s="47">
        <f t="shared" si="81"/>
        <v>63</v>
      </c>
      <c r="K30" s="15">
        <f aca="true" t="shared" si="97" ref="K30:K38">ROUNDDOWN(J30/30,0)</f>
        <v>2</v>
      </c>
      <c r="L30" s="77"/>
      <c r="M30" s="12">
        <v>53</v>
      </c>
      <c r="N30" s="13">
        <f t="shared" si="82"/>
        <v>53</v>
      </c>
      <c r="O30" s="13">
        <f aca="true" t="shared" si="98" ref="O30:O38">INT(N30/60)*60</f>
        <v>0</v>
      </c>
      <c r="P30" s="13">
        <f>IF(O30&lt;'タスク基本情報シート'!$E$18,O30,'タスク基本情報シート'!$E$18)</f>
        <v>0</v>
      </c>
      <c r="Q30" s="13">
        <f>LARGE(P29:P38,2)</f>
        <v>120</v>
      </c>
      <c r="R30" s="15">
        <f>IF(Q30&lt;=(R29-60),Q30,IF((R29-60)&lt;0,0,(R29-60)))</f>
        <v>120</v>
      </c>
      <c r="S30" s="83">
        <v>1</v>
      </c>
      <c r="T30" s="12">
        <v>1</v>
      </c>
      <c r="U30" s="26">
        <f aca="true" t="shared" si="99" ref="U30:U36">S30*60+T30</f>
        <v>61</v>
      </c>
      <c r="V30" s="15">
        <f>IF(U30&lt;'タスク基本情報シート'!$E$20,U30,'タスク基本情報シート'!$E$20)</f>
        <v>61</v>
      </c>
      <c r="W30" s="83"/>
      <c r="X30" s="12">
        <v>29</v>
      </c>
      <c r="Y30" s="13">
        <f t="shared" si="83"/>
        <v>29</v>
      </c>
      <c r="Z30" s="13">
        <f>IF(Y30&lt;'タスク基本情報シート'!$E$13,Y30,'タスク基本情報シート'!$E$13)</f>
        <v>29</v>
      </c>
      <c r="AA30" s="13">
        <v>2</v>
      </c>
      <c r="AB30" s="15">
        <f>LARGE(Z29:Z38,AA30)</f>
        <v>74</v>
      </c>
      <c r="AD30" s="387"/>
      <c r="AE30" s="389"/>
      <c r="AF30" s="77"/>
      <c r="AG30" s="12">
        <v>45</v>
      </c>
      <c r="AH30" s="13">
        <f t="shared" si="84"/>
        <v>45</v>
      </c>
      <c r="AI30" s="13">
        <f>IF(AJ29=0,AI29,AI29+15)</f>
        <v>45</v>
      </c>
      <c r="AJ30" s="15">
        <f aca="true" t="shared" si="100" ref="AJ30:AJ38">IF(AI30&lt;&gt;0,IF(AH30&gt;=AI30,AI30,0),0)</f>
        <v>45</v>
      </c>
      <c r="AK30" s="77">
        <v>7</v>
      </c>
      <c r="AL30" s="12">
        <v>55</v>
      </c>
      <c r="AM30" s="47">
        <f t="shared" si="85"/>
        <v>475</v>
      </c>
      <c r="AN30" s="15">
        <f aca="true" t="shared" si="101" ref="AN30:AN38">ROUNDDOWN(AM30/30,0)</f>
        <v>15</v>
      </c>
      <c r="AO30" s="77">
        <v>4</v>
      </c>
      <c r="AP30" s="12">
        <v>1</v>
      </c>
      <c r="AQ30" s="13">
        <f t="shared" si="86"/>
        <v>241</v>
      </c>
      <c r="AR30" s="13">
        <f aca="true" t="shared" si="102" ref="AR30:AR38">INT(AQ30/60)*60</f>
        <v>240</v>
      </c>
      <c r="AS30" s="13">
        <f>IF(AR30&lt;'タスク基本情報シート'!$E$18,AR30,'タスク基本情報シート'!$E$18)</f>
        <v>240</v>
      </c>
      <c r="AT30" s="13">
        <f>LARGE(AS29:AS38,2)</f>
        <v>120</v>
      </c>
      <c r="AU30" s="15">
        <f>IF(AT30&lt;=(AU29-60),AT30,IF((AU29-60)&lt;0,0,(AU29-60)))</f>
        <v>120</v>
      </c>
      <c r="AV30" s="83">
        <v>1</v>
      </c>
      <c r="AW30" s="12">
        <v>12</v>
      </c>
      <c r="AX30" s="26">
        <f aca="true" t="shared" si="103" ref="AX30:AX36">AV30*60+AW30</f>
        <v>72</v>
      </c>
      <c r="AY30" s="15">
        <f>IF(AX30&lt;'タスク基本情報シート'!$E$20,AX30,'タスク基本情報シート'!$E$20)</f>
        <v>72</v>
      </c>
      <c r="AZ30" s="83">
        <v>2</v>
      </c>
      <c r="BA30" s="12">
        <v>50</v>
      </c>
      <c r="BB30" s="13">
        <f t="shared" si="87"/>
        <v>170</v>
      </c>
      <c r="BC30" s="13">
        <f>IF(BB30&lt;'タスク基本情報シート'!$E$13,BB30,'タスク基本情報シート'!$E$13)</f>
        <v>170</v>
      </c>
      <c r="BD30" s="13">
        <v>2</v>
      </c>
      <c r="BE30" s="15">
        <f>LARGE(BC29:BC38,BD30)</f>
        <v>180</v>
      </c>
      <c r="BG30" s="387"/>
      <c r="BH30" s="389"/>
      <c r="BI30" s="77"/>
      <c r="BJ30" s="12"/>
      <c r="BK30" s="13">
        <f t="shared" si="88"/>
        <v>0</v>
      </c>
      <c r="BL30" s="13">
        <f>IF(BM29=0,BL29,BL29+15)</f>
        <v>30</v>
      </c>
      <c r="BM30" s="15">
        <f aca="true" t="shared" si="104" ref="BM30:BM38">IF(BL30&lt;&gt;0,IF(BK30&gt;=BL30,BL30,0),0)</f>
        <v>0</v>
      </c>
      <c r="BN30" s="77">
        <v>1</v>
      </c>
      <c r="BO30" s="12">
        <v>10</v>
      </c>
      <c r="BP30" s="47">
        <f t="shared" si="89"/>
        <v>70</v>
      </c>
      <c r="BQ30" s="15">
        <f aca="true" t="shared" si="105" ref="BQ30:BQ38">ROUNDDOWN(BP30/30,0)</f>
        <v>2</v>
      </c>
      <c r="BR30" s="77">
        <v>2</v>
      </c>
      <c r="BS30" s="12">
        <v>1</v>
      </c>
      <c r="BT30" s="13">
        <f t="shared" si="90"/>
        <v>121</v>
      </c>
      <c r="BU30" s="13">
        <f aca="true" t="shared" si="106" ref="BU30:BU38">INT(BT30/60)*60</f>
        <v>120</v>
      </c>
      <c r="BV30" s="13">
        <f>IF(BU30&lt;'タスク基本情報シート'!$E$18,BU30,'タスク基本情報シート'!$E$18)</f>
        <v>120</v>
      </c>
      <c r="BW30" s="13">
        <f>LARGE(BV29:BV38,2)</f>
        <v>120</v>
      </c>
      <c r="BX30" s="15">
        <f>IF(BW30&lt;=(BX29-60),BW30,IF((BX29-60)&lt;0,0,(BX29-60)))</f>
        <v>120</v>
      </c>
      <c r="BY30" s="83">
        <v>2</v>
      </c>
      <c r="BZ30" s="12">
        <v>31</v>
      </c>
      <c r="CA30" s="26">
        <f aca="true" t="shared" si="107" ref="CA30:CA36">BY30*60+BZ30</f>
        <v>151</v>
      </c>
      <c r="CB30" s="15">
        <f>IF(CA30&lt;'タスク基本情報シート'!$E$20,CA30,'タスク基本情報シート'!$E$20)</f>
        <v>151</v>
      </c>
      <c r="CC30" s="83">
        <v>2</v>
      </c>
      <c r="CD30" s="12">
        <v>13</v>
      </c>
      <c r="CE30" s="13">
        <f t="shared" si="91"/>
        <v>133</v>
      </c>
      <c r="CF30" s="13">
        <f>IF(CE30&lt;'タスク基本情報シート'!$E$13,CE30,'タスク基本情報シート'!$E$13)</f>
        <v>133</v>
      </c>
      <c r="CG30" s="13">
        <v>2</v>
      </c>
      <c r="CH30" s="15">
        <f>LARGE(CF29:CF38,CG30)</f>
        <v>163</v>
      </c>
      <c r="CJ30" s="387"/>
      <c r="CK30" s="389"/>
      <c r="CL30" s="77"/>
      <c r="CM30" s="12">
        <v>45</v>
      </c>
      <c r="CN30" s="13">
        <f t="shared" si="92"/>
        <v>45</v>
      </c>
      <c r="CO30" s="13">
        <f>IF(CP29=0,CO29,CO29+15)</f>
        <v>45</v>
      </c>
      <c r="CP30" s="15">
        <f aca="true" t="shared" si="108" ref="CP30:CP38">IF(CO30&lt;&gt;0,IF(CN30&gt;=CO30,CO30,0),0)</f>
        <v>45</v>
      </c>
      <c r="CQ30" s="77"/>
      <c r="CR30" s="12">
        <v>28</v>
      </c>
      <c r="CS30" s="47">
        <f t="shared" si="93"/>
        <v>28</v>
      </c>
      <c r="CT30" s="15">
        <f aca="true" t="shared" si="109" ref="CT30:CT38">ROUNDDOWN(CS30/30,0)</f>
        <v>0</v>
      </c>
      <c r="CU30" s="77"/>
      <c r="CV30" s="12"/>
      <c r="CW30" s="13">
        <f t="shared" si="94"/>
        <v>0</v>
      </c>
      <c r="CX30" s="13">
        <f aca="true" t="shared" si="110" ref="CX30:CX38">INT(CW30/60)*60</f>
        <v>0</v>
      </c>
      <c r="CY30" s="13">
        <f>IF(CX30&lt;'タスク基本情報シート'!$E$18,CX30,'タスク基本情報シート'!$E$18)</f>
        <v>0</v>
      </c>
      <c r="CZ30" s="13">
        <f>LARGE(CY29:CY38,2)</f>
        <v>0</v>
      </c>
      <c r="DA30" s="15">
        <f>IF(CZ30&lt;=(DA29-60),CZ30,IF((DA29-60)&lt;0,0,(DA29-60)))</f>
        <v>0</v>
      </c>
      <c r="DB30" s="77"/>
      <c r="DC30" s="12"/>
      <c r="DD30" s="26">
        <f aca="true" t="shared" si="111" ref="DD30:DD36">DB30*60+DC30</f>
        <v>0</v>
      </c>
      <c r="DE30" s="15">
        <f>IF(DD30&lt;'タスク基本情報シート'!$E$20,DD30,'タスク基本情報シート'!$E$20)</f>
        <v>0</v>
      </c>
      <c r="DF30" s="77"/>
      <c r="DG30" s="12"/>
      <c r="DH30" s="13">
        <f t="shared" si="95"/>
        <v>0</v>
      </c>
      <c r="DI30" s="13">
        <f>IF(DH30&lt;'タスク基本情報シート'!$E$13,DH30,'タスク基本情報シート'!$E$13)</f>
        <v>0</v>
      </c>
      <c r="DJ30" s="13">
        <v>2</v>
      </c>
      <c r="DK30" s="15">
        <f>LARGE(DI29:DI38,DJ30)</f>
        <v>0</v>
      </c>
    </row>
    <row r="31" spans="1:115" ht="13.5" customHeight="1">
      <c r="A31" s="390" t="str">
        <f>IF(VLOOKUP(B29,'選手基本情報シート'!$B$4:$C$51,2)&lt;&gt;0,VLOOKUP(B29,'選手基本情報シート'!$B$4:$C$51,2),"")</f>
        <v>山田　明彦</v>
      </c>
      <c r="B31" s="391"/>
      <c r="C31" s="77"/>
      <c r="D31" s="12">
        <v>62</v>
      </c>
      <c r="E31" s="13">
        <f t="shared" si="80"/>
        <v>62</v>
      </c>
      <c r="F31" s="13">
        <f aca="true" t="shared" si="112" ref="F31:F38">IF(G30=0,F30,F30+15)</f>
        <v>60</v>
      </c>
      <c r="G31" s="15">
        <f t="shared" si="96"/>
        <v>60</v>
      </c>
      <c r="H31" s="77">
        <v>1</v>
      </c>
      <c r="I31" s="12">
        <v>2</v>
      </c>
      <c r="J31" s="47">
        <f t="shared" si="81"/>
        <v>62</v>
      </c>
      <c r="K31" s="15">
        <f t="shared" si="97"/>
        <v>2</v>
      </c>
      <c r="L31" s="77">
        <v>1</v>
      </c>
      <c r="M31" s="12"/>
      <c r="N31" s="13">
        <f t="shared" si="82"/>
        <v>60</v>
      </c>
      <c r="O31" s="13">
        <f t="shared" si="98"/>
        <v>60</v>
      </c>
      <c r="P31" s="13">
        <f>IF(O31&lt;'タスク基本情報シート'!$E$18,O31,'タスク基本情報シート'!$E$18)</f>
        <v>60</v>
      </c>
      <c r="Q31" s="13">
        <f>LARGE(P29:P38,3)</f>
        <v>60</v>
      </c>
      <c r="R31" s="15">
        <f aca="true" t="shared" si="113" ref="R31:R38">IF(Q31&lt;=(R30-60),Q31,IF((R30-60)&lt;0,0,(R30-60)))</f>
        <v>60</v>
      </c>
      <c r="S31" s="83"/>
      <c r="T31" s="12">
        <v>58</v>
      </c>
      <c r="U31" s="26">
        <f t="shared" si="99"/>
        <v>58</v>
      </c>
      <c r="V31" s="15">
        <f>IF(U31&lt;'タスク基本情報シート'!$E$20,U31,'タスク基本情報シート'!$E$20)</f>
        <v>58</v>
      </c>
      <c r="W31" s="83"/>
      <c r="X31" s="12">
        <v>56</v>
      </c>
      <c r="Y31" s="13">
        <f t="shared" si="83"/>
        <v>56</v>
      </c>
      <c r="Z31" s="13">
        <f>IF(Y31&lt;'タスク基本情報シート'!$E$13,Y31,'タスク基本情報シート'!$E$13)</f>
        <v>56</v>
      </c>
      <c r="AA31" s="13">
        <v>3</v>
      </c>
      <c r="AB31" s="15">
        <f>LARGE(Z29:Z38,AA31)</f>
        <v>65</v>
      </c>
      <c r="AD31" s="390" t="str">
        <f>IF(VLOOKUP(AE29,'選手基本情報シート'!$B$4:$C$51,2)&lt;&gt;0,VLOOKUP(AE29,'選手基本情報シート'!$B$4:$C$51,2),"")</f>
        <v>小太刀　守</v>
      </c>
      <c r="AE31" s="391"/>
      <c r="AF31" s="77"/>
      <c r="AG31" s="12">
        <v>60</v>
      </c>
      <c r="AH31" s="13">
        <f t="shared" si="84"/>
        <v>60</v>
      </c>
      <c r="AI31" s="13">
        <f aca="true" t="shared" si="114" ref="AI31:AI38">IF(AJ30=0,AI30,AI30+15)</f>
        <v>60</v>
      </c>
      <c r="AJ31" s="15">
        <f t="shared" si="100"/>
        <v>60</v>
      </c>
      <c r="AK31" s="77"/>
      <c r="AL31" s="12"/>
      <c r="AM31" s="47">
        <f t="shared" si="85"/>
        <v>0</v>
      </c>
      <c r="AN31" s="15">
        <f t="shared" si="101"/>
        <v>0</v>
      </c>
      <c r="AO31" s="77">
        <v>2</v>
      </c>
      <c r="AP31" s="12"/>
      <c r="AQ31" s="13">
        <f t="shared" si="86"/>
        <v>120</v>
      </c>
      <c r="AR31" s="13">
        <f t="shared" si="102"/>
        <v>120</v>
      </c>
      <c r="AS31" s="13">
        <f>IF(AR31&lt;'タスク基本情報シート'!$E$18,AR31,'タスク基本情報シート'!$E$18)</f>
        <v>120</v>
      </c>
      <c r="AT31" s="13">
        <f>LARGE(AS29:AS38,3)</f>
        <v>60</v>
      </c>
      <c r="AU31" s="15">
        <f aca="true" t="shared" si="115" ref="AU31:AU38">IF(AT31&lt;=(AU30-60),AT31,IF((AU30-60)&lt;0,0,(AU30-60)))</f>
        <v>60</v>
      </c>
      <c r="AV31" s="83">
        <v>2</v>
      </c>
      <c r="AW31" s="12">
        <v>39</v>
      </c>
      <c r="AX31" s="26">
        <f t="shared" si="103"/>
        <v>159</v>
      </c>
      <c r="AY31" s="15">
        <f>IF(AX31&lt;'タスク基本情報シート'!$E$20,AX31,'タスク基本情報シート'!$E$20)</f>
        <v>159</v>
      </c>
      <c r="AZ31" s="83">
        <v>3</v>
      </c>
      <c r="BA31" s="12"/>
      <c r="BB31" s="13">
        <f t="shared" si="87"/>
        <v>180</v>
      </c>
      <c r="BC31" s="13">
        <f>IF(BB31&lt;'タスク基本情報シート'!$E$13,BB31,'タスク基本情報シート'!$E$13)</f>
        <v>180</v>
      </c>
      <c r="BD31" s="13">
        <v>3</v>
      </c>
      <c r="BE31" s="15">
        <f>LARGE(BC29:BC38,BD31)</f>
        <v>170</v>
      </c>
      <c r="BG31" s="390" t="str">
        <f>IF(VLOOKUP(BH29,'選手基本情報シート'!$B$4:$C$51,2)&lt;&gt;0,VLOOKUP(BH29,'選手基本情報シート'!$B$4:$C$51,2),"")</f>
        <v>小洞　進</v>
      </c>
      <c r="BH31" s="391"/>
      <c r="BI31" s="77"/>
      <c r="BJ31" s="12"/>
      <c r="BK31" s="13">
        <f t="shared" si="88"/>
        <v>0</v>
      </c>
      <c r="BL31" s="13">
        <f aca="true" t="shared" si="116" ref="BL31:BL38">IF(BM30=0,BL30,BL30+15)</f>
        <v>30</v>
      </c>
      <c r="BM31" s="15">
        <f t="shared" si="104"/>
        <v>0</v>
      </c>
      <c r="BN31" s="77">
        <v>2</v>
      </c>
      <c r="BO31" s="12">
        <v>20</v>
      </c>
      <c r="BP31" s="47">
        <f t="shared" si="89"/>
        <v>140</v>
      </c>
      <c r="BQ31" s="15">
        <f t="shared" si="105"/>
        <v>4</v>
      </c>
      <c r="BR31" s="77">
        <v>4</v>
      </c>
      <c r="BS31" s="12">
        <v>7</v>
      </c>
      <c r="BT31" s="13">
        <f t="shared" si="90"/>
        <v>247</v>
      </c>
      <c r="BU31" s="13">
        <f t="shared" si="106"/>
        <v>240</v>
      </c>
      <c r="BV31" s="13">
        <f>IF(BU31&lt;'タスク基本情報シート'!$E$18,BU31,'タスク基本情報シート'!$E$18)</f>
        <v>240</v>
      </c>
      <c r="BW31" s="13">
        <f>LARGE(BV29:BV38,3)</f>
        <v>60</v>
      </c>
      <c r="BX31" s="15">
        <f aca="true" t="shared" si="117" ref="BX31:BX38">IF(BW31&lt;=(BX30-60),BW31,IF((BX30-60)&lt;0,0,(BX30-60)))</f>
        <v>60</v>
      </c>
      <c r="BY31" s="83"/>
      <c r="BZ31" s="12">
        <v>51</v>
      </c>
      <c r="CA31" s="26">
        <f t="shared" si="107"/>
        <v>51</v>
      </c>
      <c r="CB31" s="15">
        <f>IF(CA31&lt;'タスク基本情報シート'!$E$20,CA31,'タスク基本情報シート'!$E$20)</f>
        <v>51</v>
      </c>
      <c r="CC31" s="83">
        <v>2</v>
      </c>
      <c r="CD31" s="12">
        <v>43</v>
      </c>
      <c r="CE31" s="13">
        <f t="shared" si="91"/>
        <v>163</v>
      </c>
      <c r="CF31" s="13">
        <f>IF(CE31&lt;'タスク基本情報シート'!$E$13,CE31,'タスク基本情報シート'!$E$13)</f>
        <v>163</v>
      </c>
      <c r="CG31" s="13">
        <v>3</v>
      </c>
      <c r="CH31" s="15">
        <f>LARGE(CF29:CF38,CG31)</f>
        <v>133</v>
      </c>
      <c r="CJ31" s="390" t="str">
        <f>IF(VLOOKUP(CK29,'選手基本情報シート'!$B$4:$C$51,2)&lt;&gt;0,VLOOKUP(CK29,'選手基本情報シート'!$B$4:$C$51,2),"")</f>
        <v>桜井　定一</v>
      </c>
      <c r="CK31" s="391"/>
      <c r="CL31" s="77"/>
      <c r="CM31" s="12"/>
      <c r="CN31" s="13">
        <f t="shared" si="92"/>
        <v>0</v>
      </c>
      <c r="CO31" s="13">
        <f aca="true" t="shared" si="118" ref="CO31:CO38">IF(CP30=0,CO30,CO30+15)</f>
        <v>60</v>
      </c>
      <c r="CP31" s="15">
        <f t="shared" si="108"/>
        <v>0</v>
      </c>
      <c r="CQ31" s="77"/>
      <c r="CR31" s="12"/>
      <c r="CS31" s="47">
        <f t="shared" si="93"/>
        <v>0</v>
      </c>
      <c r="CT31" s="15">
        <f t="shared" si="109"/>
        <v>0</v>
      </c>
      <c r="CU31" s="77"/>
      <c r="CV31" s="12"/>
      <c r="CW31" s="13">
        <f t="shared" si="94"/>
        <v>0</v>
      </c>
      <c r="CX31" s="13">
        <f t="shared" si="110"/>
        <v>0</v>
      </c>
      <c r="CY31" s="13">
        <f>IF(CX31&lt;'タスク基本情報シート'!$E$18,CX31,'タスク基本情報シート'!$E$18)</f>
        <v>0</v>
      </c>
      <c r="CZ31" s="13">
        <f>LARGE(CY29:CY38,3)</f>
        <v>0</v>
      </c>
      <c r="DA31" s="15">
        <f aca="true" t="shared" si="119" ref="DA31:DA38">IF(CZ31&lt;=(DA30-60),CZ31,IF((DA30-60)&lt;0,0,(DA30-60)))</f>
        <v>0</v>
      </c>
      <c r="DB31" s="77"/>
      <c r="DC31" s="12"/>
      <c r="DD31" s="26">
        <f t="shared" si="111"/>
        <v>0</v>
      </c>
      <c r="DE31" s="15">
        <f>IF(DD31&lt;'タスク基本情報シート'!$E$20,DD31,'タスク基本情報シート'!$E$20)</f>
        <v>0</v>
      </c>
      <c r="DF31" s="77"/>
      <c r="DG31" s="12"/>
      <c r="DH31" s="13">
        <f t="shared" si="95"/>
        <v>0</v>
      </c>
      <c r="DI31" s="13">
        <f>IF(DH31&lt;'タスク基本情報シート'!$E$13,DH31,'タスク基本情報シート'!$E$13)</f>
        <v>0</v>
      </c>
      <c r="DJ31" s="13">
        <v>3</v>
      </c>
      <c r="DK31" s="15">
        <f>LARGE(DI29:DI38,DJ31)</f>
        <v>0</v>
      </c>
    </row>
    <row r="32" spans="1:115" ht="13.5" customHeight="1">
      <c r="A32" s="390"/>
      <c r="B32" s="391"/>
      <c r="C32" s="77">
        <v>1</v>
      </c>
      <c r="D32" s="12">
        <v>18</v>
      </c>
      <c r="E32" s="13">
        <f t="shared" si="80"/>
        <v>78</v>
      </c>
      <c r="F32" s="13">
        <f t="shared" si="112"/>
        <v>75</v>
      </c>
      <c r="G32" s="15">
        <f t="shared" si="96"/>
        <v>75</v>
      </c>
      <c r="H32" s="77">
        <v>2</v>
      </c>
      <c r="I32" s="12">
        <v>2</v>
      </c>
      <c r="J32" s="47">
        <f t="shared" si="81"/>
        <v>122</v>
      </c>
      <c r="K32" s="15">
        <f t="shared" si="97"/>
        <v>4</v>
      </c>
      <c r="L32" s="77"/>
      <c r="M32" s="12">
        <v>39</v>
      </c>
      <c r="N32" s="13">
        <f t="shared" si="82"/>
        <v>39</v>
      </c>
      <c r="O32" s="13">
        <f t="shared" si="98"/>
        <v>0</v>
      </c>
      <c r="P32" s="13">
        <f>IF(O32&lt;'タスク基本情報シート'!$E$18,O32,'タスク基本情報シート'!$E$18)</f>
        <v>0</v>
      </c>
      <c r="Q32" s="13">
        <f>LARGE(P29:P38,4)</f>
        <v>0</v>
      </c>
      <c r="R32" s="15">
        <f t="shared" si="113"/>
        <v>0</v>
      </c>
      <c r="S32" s="83"/>
      <c r="T32" s="12">
        <v>41</v>
      </c>
      <c r="U32" s="26">
        <f t="shared" si="99"/>
        <v>41</v>
      </c>
      <c r="V32" s="15">
        <f>IF(U32&lt;'タスク基本情報シート'!$E$20,U32,'タスク基本情報シート'!$E$20)</f>
        <v>41</v>
      </c>
      <c r="W32" s="83">
        <v>2</v>
      </c>
      <c r="X32" s="12">
        <v>51</v>
      </c>
      <c r="Y32" s="13">
        <f t="shared" si="83"/>
        <v>171</v>
      </c>
      <c r="Z32" s="13">
        <f>IF(Y32&lt;'タスク基本情報シート'!$E$13,Y32,'タスク基本情報シート'!$E$13)</f>
        <v>171</v>
      </c>
      <c r="AA32" s="46"/>
      <c r="AB32" s="90"/>
      <c r="AD32" s="390"/>
      <c r="AE32" s="391"/>
      <c r="AF32" s="77">
        <v>1</v>
      </c>
      <c r="AG32" s="12">
        <v>15</v>
      </c>
      <c r="AH32" s="13">
        <f t="shared" si="84"/>
        <v>75</v>
      </c>
      <c r="AI32" s="13">
        <f t="shared" si="114"/>
        <v>75</v>
      </c>
      <c r="AJ32" s="15">
        <f t="shared" si="100"/>
        <v>75</v>
      </c>
      <c r="AK32" s="77"/>
      <c r="AL32" s="12"/>
      <c r="AM32" s="47">
        <f t="shared" si="85"/>
        <v>0</v>
      </c>
      <c r="AN32" s="15">
        <f t="shared" si="101"/>
        <v>0</v>
      </c>
      <c r="AO32" s="77"/>
      <c r="AP32" s="12"/>
      <c r="AQ32" s="13">
        <f t="shared" si="86"/>
        <v>0</v>
      </c>
      <c r="AR32" s="13">
        <f t="shared" si="102"/>
        <v>0</v>
      </c>
      <c r="AS32" s="13">
        <f>IF(AR32&lt;'タスク基本情報シート'!$E$18,AR32,'タスク基本情報シート'!$E$18)</f>
        <v>0</v>
      </c>
      <c r="AT32" s="13">
        <f>LARGE(AS29:AS38,4)</f>
        <v>0</v>
      </c>
      <c r="AU32" s="15">
        <f t="shared" si="115"/>
        <v>0</v>
      </c>
      <c r="AV32" s="83">
        <v>2</v>
      </c>
      <c r="AW32" s="12">
        <v>55</v>
      </c>
      <c r="AX32" s="26">
        <f t="shared" si="103"/>
        <v>175</v>
      </c>
      <c r="AY32" s="15">
        <f>IF(AX32&lt;'タスク基本情報シート'!$E$20,AX32,'タスク基本情報シート'!$E$20)</f>
        <v>175</v>
      </c>
      <c r="AZ32" s="83"/>
      <c r="BA32" s="12"/>
      <c r="BB32" s="13">
        <f t="shared" si="87"/>
        <v>0</v>
      </c>
      <c r="BC32" s="13">
        <f>IF(BB32&lt;'タスク基本情報シート'!$E$13,BB32,'タスク基本情報シート'!$E$13)</f>
        <v>0</v>
      </c>
      <c r="BD32" s="46"/>
      <c r="BE32" s="90"/>
      <c r="BG32" s="390"/>
      <c r="BH32" s="391"/>
      <c r="BI32" s="77"/>
      <c r="BJ32" s="12"/>
      <c r="BK32" s="13">
        <f t="shared" si="88"/>
        <v>0</v>
      </c>
      <c r="BL32" s="13">
        <f t="shared" si="116"/>
        <v>30</v>
      </c>
      <c r="BM32" s="15">
        <f t="shared" si="104"/>
        <v>0</v>
      </c>
      <c r="BN32" s="77"/>
      <c r="BO32" s="12"/>
      <c r="BP32" s="47">
        <f t="shared" si="89"/>
        <v>0</v>
      </c>
      <c r="BQ32" s="15">
        <f t="shared" si="105"/>
        <v>0</v>
      </c>
      <c r="BR32" s="83"/>
      <c r="BS32" s="12"/>
      <c r="BT32" s="13">
        <f t="shared" si="90"/>
        <v>0</v>
      </c>
      <c r="BU32" s="13">
        <f t="shared" si="106"/>
        <v>0</v>
      </c>
      <c r="BV32" s="13">
        <f>IF(BU32&lt;'タスク基本情報シート'!$E$18,BU32,'タスク基本情報シート'!$E$18)</f>
        <v>0</v>
      </c>
      <c r="BW32" s="13">
        <f>LARGE(BV29:BV38,4)</f>
        <v>0</v>
      </c>
      <c r="BX32" s="15">
        <f t="shared" si="117"/>
        <v>0</v>
      </c>
      <c r="BY32" s="83">
        <v>2</v>
      </c>
      <c r="BZ32" s="12">
        <v>52</v>
      </c>
      <c r="CA32" s="26">
        <f t="shared" si="107"/>
        <v>172</v>
      </c>
      <c r="CB32" s="15">
        <f>IF(CA32&lt;'タスク基本情報シート'!$E$20,CA32,'タスク基本情報シート'!$E$20)</f>
        <v>172</v>
      </c>
      <c r="CC32" s="83"/>
      <c r="CD32" s="12"/>
      <c r="CE32" s="13">
        <f t="shared" si="91"/>
        <v>0</v>
      </c>
      <c r="CF32" s="13">
        <f>IF(CE32&lt;'タスク基本情報シート'!$E$13,CE32,'タスク基本情報シート'!$E$13)</f>
        <v>0</v>
      </c>
      <c r="CG32" s="46"/>
      <c r="CH32" s="90"/>
      <c r="CJ32" s="390"/>
      <c r="CK32" s="391"/>
      <c r="CL32" s="77"/>
      <c r="CM32" s="12"/>
      <c r="CN32" s="13">
        <f t="shared" si="92"/>
        <v>0</v>
      </c>
      <c r="CO32" s="13">
        <f t="shared" si="118"/>
        <v>60</v>
      </c>
      <c r="CP32" s="15">
        <f t="shared" si="108"/>
        <v>0</v>
      </c>
      <c r="CQ32" s="77"/>
      <c r="CR32" s="12"/>
      <c r="CS32" s="47">
        <f t="shared" si="93"/>
        <v>0</v>
      </c>
      <c r="CT32" s="15">
        <f t="shared" si="109"/>
        <v>0</v>
      </c>
      <c r="CU32" s="83"/>
      <c r="CV32" s="12"/>
      <c r="CW32" s="13">
        <f t="shared" si="94"/>
        <v>0</v>
      </c>
      <c r="CX32" s="13">
        <f t="shared" si="110"/>
        <v>0</v>
      </c>
      <c r="CY32" s="13">
        <f>IF(CX32&lt;'タスク基本情報シート'!$E$18,CX32,'タスク基本情報シート'!$E$18)</f>
        <v>0</v>
      </c>
      <c r="CZ32" s="13">
        <f>LARGE(CY29:CY38,4)</f>
        <v>0</v>
      </c>
      <c r="DA32" s="15">
        <f t="shared" si="119"/>
        <v>0</v>
      </c>
      <c r="DB32" s="83"/>
      <c r="DC32" s="12"/>
      <c r="DD32" s="26">
        <f t="shared" si="111"/>
        <v>0</v>
      </c>
      <c r="DE32" s="15">
        <f>IF(DD32&lt;'タスク基本情報シート'!$E$20,DD32,'タスク基本情報シート'!$E$20)</f>
        <v>0</v>
      </c>
      <c r="DF32" s="83"/>
      <c r="DG32" s="12"/>
      <c r="DH32" s="13">
        <f t="shared" si="95"/>
        <v>0</v>
      </c>
      <c r="DI32" s="13">
        <f>IF(DH32&lt;'タスク基本情報シート'!$E$13,DH32,'タスク基本情報シート'!$E$13)</f>
        <v>0</v>
      </c>
      <c r="DJ32" s="46"/>
      <c r="DK32" s="90"/>
    </row>
    <row r="33" spans="1:115" ht="13.5" customHeight="1">
      <c r="A33" s="390"/>
      <c r="B33" s="391"/>
      <c r="C33" s="77"/>
      <c r="D33" s="12">
        <v>51</v>
      </c>
      <c r="E33" s="13">
        <f t="shared" si="80"/>
        <v>51</v>
      </c>
      <c r="F33" s="13">
        <f t="shared" si="112"/>
        <v>90</v>
      </c>
      <c r="G33" s="15">
        <f t="shared" si="96"/>
        <v>0</v>
      </c>
      <c r="H33" s="77">
        <v>1</v>
      </c>
      <c r="I33" s="12">
        <v>1</v>
      </c>
      <c r="J33" s="47">
        <f t="shared" si="81"/>
        <v>61</v>
      </c>
      <c r="K33" s="15">
        <f t="shared" si="97"/>
        <v>2</v>
      </c>
      <c r="L33" s="77">
        <v>2</v>
      </c>
      <c r="M33" s="12"/>
      <c r="N33" s="13">
        <f t="shared" si="82"/>
        <v>120</v>
      </c>
      <c r="O33" s="13">
        <f t="shared" si="98"/>
        <v>120</v>
      </c>
      <c r="P33" s="13">
        <f>IF(O33&lt;'タスク基本情報シート'!$E$18,O33,'タスク基本情報シート'!$E$18)</f>
        <v>120</v>
      </c>
      <c r="Q33" s="13">
        <f>LARGE(P29:P38,5)</f>
        <v>0</v>
      </c>
      <c r="R33" s="15">
        <f t="shared" si="113"/>
        <v>0</v>
      </c>
      <c r="S33" s="83"/>
      <c r="T33" s="12">
        <v>47</v>
      </c>
      <c r="U33" s="26">
        <f t="shared" si="99"/>
        <v>47</v>
      </c>
      <c r="V33" s="15">
        <f>IF(U33&lt;'タスク基本情報シート'!$E$20,U33,'タスク基本情報シート'!$E$20)</f>
        <v>47</v>
      </c>
      <c r="W33" s="83">
        <v>1</v>
      </c>
      <c r="X33" s="12">
        <v>14</v>
      </c>
      <c r="Y33" s="13">
        <f t="shared" si="83"/>
        <v>74</v>
      </c>
      <c r="Z33" s="13">
        <f>IF(Y33&lt;'タスク基本情報シート'!$E$13,Y33,'タスク基本情報シート'!$E$13)</f>
        <v>74</v>
      </c>
      <c r="AA33" s="45"/>
      <c r="AB33" s="17"/>
      <c r="AD33" s="390"/>
      <c r="AE33" s="391"/>
      <c r="AF33" s="77">
        <v>1</v>
      </c>
      <c r="AG33" s="12">
        <v>30</v>
      </c>
      <c r="AH33" s="13">
        <f t="shared" si="84"/>
        <v>90</v>
      </c>
      <c r="AI33" s="13">
        <f t="shared" si="114"/>
        <v>90</v>
      </c>
      <c r="AJ33" s="15">
        <f t="shared" si="100"/>
        <v>90</v>
      </c>
      <c r="AK33" s="77"/>
      <c r="AL33" s="12"/>
      <c r="AM33" s="47">
        <f t="shared" si="85"/>
        <v>0</v>
      </c>
      <c r="AN33" s="15">
        <f t="shared" si="101"/>
        <v>0</v>
      </c>
      <c r="AO33" s="77"/>
      <c r="AP33" s="12"/>
      <c r="AQ33" s="13">
        <f t="shared" si="86"/>
        <v>0</v>
      </c>
      <c r="AR33" s="13">
        <f t="shared" si="102"/>
        <v>0</v>
      </c>
      <c r="AS33" s="13">
        <f>IF(AR33&lt;'タスク基本情報シート'!$E$18,AR33,'タスク基本情報シート'!$E$18)</f>
        <v>0</v>
      </c>
      <c r="AT33" s="13">
        <f>LARGE(AS29:AS38,5)</f>
        <v>0</v>
      </c>
      <c r="AU33" s="15">
        <f t="shared" si="115"/>
        <v>0</v>
      </c>
      <c r="AV33" s="83">
        <v>1</v>
      </c>
      <c r="AW33" s="12">
        <v>8</v>
      </c>
      <c r="AX33" s="26">
        <f t="shared" si="103"/>
        <v>68</v>
      </c>
      <c r="AY33" s="15">
        <f>IF(AX33&lt;'タスク基本情報シート'!$E$20,AX33,'タスク基本情報シート'!$E$20)</f>
        <v>68</v>
      </c>
      <c r="AZ33" s="83"/>
      <c r="BA33" s="12"/>
      <c r="BB33" s="13">
        <f t="shared" si="87"/>
        <v>0</v>
      </c>
      <c r="BC33" s="13">
        <f>IF(BB33&lt;'タスク基本情報シート'!$E$13,BB33,'タスク基本情報シート'!$E$13)</f>
        <v>0</v>
      </c>
      <c r="BD33" s="45"/>
      <c r="BE33" s="17"/>
      <c r="BG33" s="390"/>
      <c r="BH33" s="391"/>
      <c r="BI33" s="77"/>
      <c r="BJ33" s="12"/>
      <c r="BK33" s="13">
        <f t="shared" si="88"/>
        <v>0</v>
      </c>
      <c r="BL33" s="13">
        <f t="shared" si="116"/>
        <v>30</v>
      </c>
      <c r="BM33" s="15">
        <f t="shared" si="104"/>
        <v>0</v>
      </c>
      <c r="BN33" s="77"/>
      <c r="BO33" s="12"/>
      <c r="BP33" s="47">
        <f t="shared" si="89"/>
        <v>0</v>
      </c>
      <c r="BQ33" s="15">
        <f t="shared" si="105"/>
        <v>0</v>
      </c>
      <c r="BR33" s="83"/>
      <c r="BS33" s="12"/>
      <c r="BT33" s="13">
        <f t="shared" si="90"/>
        <v>0</v>
      </c>
      <c r="BU33" s="13">
        <f t="shared" si="106"/>
        <v>0</v>
      </c>
      <c r="BV33" s="13">
        <f>IF(BU33&lt;'タスク基本情報シート'!$E$18,BU33,'タスク基本情報シート'!$E$18)</f>
        <v>0</v>
      </c>
      <c r="BW33" s="13">
        <f>LARGE(BV29:BV38,5)</f>
        <v>0</v>
      </c>
      <c r="BX33" s="15">
        <f t="shared" si="117"/>
        <v>0</v>
      </c>
      <c r="BY33" s="83">
        <v>1</v>
      </c>
      <c r="BZ33" s="12">
        <v>30</v>
      </c>
      <c r="CA33" s="26">
        <f t="shared" si="107"/>
        <v>90</v>
      </c>
      <c r="CB33" s="15">
        <f>IF(CA33&lt;'タスク基本情報シート'!$E$20,CA33,'タスク基本情報シート'!$E$20)</f>
        <v>90</v>
      </c>
      <c r="CC33" s="83"/>
      <c r="CD33" s="12"/>
      <c r="CE33" s="13">
        <f t="shared" si="91"/>
        <v>0</v>
      </c>
      <c r="CF33" s="13">
        <f>IF(CE33&lt;'タスク基本情報シート'!$E$13,CE33,'タスク基本情報シート'!$E$13)</f>
        <v>0</v>
      </c>
      <c r="CG33" s="45"/>
      <c r="CH33" s="17"/>
      <c r="CJ33" s="390"/>
      <c r="CK33" s="391"/>
      <c r="CL33" s="83"/>
      <c r="CM33" s="12"/>
      <c r="CN33" s="13">
        <f t="shared" si="92"/>
        <v>0</v>
      </c>
      <c r="CO33" s="13">
        <f t="shared" si="118"/>
        <v>60</v>
      </c>
      <c r="CP33" s="15">
        <f t="shared" si="108"/>
        <v>0</v>
      </c>
      <c r="CQ33" s="77"/>
      <c r="CR33" s="12"/>
      <c r="CS33" s="47">
        <f t="shared" si="93"/>
        <v>0</v>
      </c>
      <c r="CT33" s="15">
        <f t="shared" si="109"/>
        <v>0</v>
      </c>
      <c r="CU33" s="83"/>
      <c r="CV33" s="12"/>
      <c r="CW33" s="13">
        <f t="shared" si="94"/>
        <v>0</v>
      </c>
      <c r="CX33" s="13">
        <f t="shared" si="110"/>
        <v>0</v>
      </c>
      <c r="CY33" s="13">
        <f>IF(CX33&lt;'タスク基本情報シート'!$E$18,CX33,'タスク基本情報シート'!$E$18)</f>
        <v>0</v>
      </c>
      <c r="CZ33" s="13">
        <f>LARGE(CY29:CY38,5)</f>
        <v>0</v>
      </c>
      <c r="DA33" s="15">
        <f t="shared" si="119"/>
        <v>0</v>
      </c>
      <c r="DB33" s="83"/>
      <c r="DC33" s="12"/>
      <c r="DD33" s="26">
        <f t="shared" si="111"/>
        <v>0</v>
      </c>
      <c r="DE33" s="15">
        <f>IF(DD33&lt;'タスク基本情報シート'!$E$20,DD33,'タスク基本情報シート'!$E$20)</f>
        <v>0</v>
      </c>
      <c r="DF33" s="83"/>
      <c r="DG33" s="12"/>
      <c r="DH33" s="13">
        <f t="shared" si="95"/>
        <v>0</v>
      </c>
      <c r="DI33" s="13">
        <f>IF(DH33&lt;'タスク基本情報シート'!$E$13,DH33,'タスク基本情報シート'!$E$13)</f>
        <v>0</v>
      </c>
      <c r="DJ33" s="45"/>
      <c r="DK33" s="17"/>
    </row>
    <row r="34" spans="1:115" ht="13.5" customHeight="1">
      <c r="A34" s="390"/>
      <c r="B34" s="391"/>
      <c r="C34" s="77">
        <v>1</v>
      </c>
      <c r="D34" s="12">
        <v>14</v>
      </c>
      <c r="E34" s="13">
        <f t="shared" si="80"/>
        <v>74</v>
      </c>
      <c r="F34" s="13">
        <f t="shared" si="112"/>
        <v>90</v>
      </c>
      <c r="G34" s="15">
        <f t="shared" si="96"/>
        <v>0</v>
      </c>
      <c r="H34" s="77">
        <v>1</v>
      </c>
      <c r="I34" s="12">
        <v>1</v>
      </c>
      <c r="J34" s="47">
        <f t="shared" si="81"/>
        <v>61</v>
      </c>
      <c r="K34" s="15">
        <f t="shared" si="97"/>
        <v>2</v>
      </c>
      <c r="L34" s="77"/>
      <c r="M34" s="12">
        <v>40</v>
      </c>
      <c r="N34" s="13">
        <f t="shared" si="82"/>
        <v>40</v>
      </c>
      <c r="O34" s="13">
        <f t="shared" si="98"/>
        <v>0</v>
      </c>
      <c r="P34" s="13">
        <f>IF(O34&lt;'タスク基本情報シート'!$E$18,O34,'タスク基本情報シート'!$E$18)</f>
        <v>0</v>
      </c>
      <c r="Q34" s="13">
        <f>LARGE(P29:P38,6)</f>
        <v>0</v>
      </c>
      <c r="R34" s="15">
        <f t="shared" si="113"/>
        <v>0</v>
      </c>
      <c r="S34" s="83"/>
      <c r="T34" s="12">
        <v>53</v>
      </c>
      <c r="U34" s="26">
        <f t="shared" si="99"/>
        <v>53</v>
      </c>
      <c r="V34" s="15">
        <f>IF(U34&lt;'タスク基本情報シート'!$E$20,U34,'タスク基本情報シート'!$E$20)</f>
        <v>53</v>
      </c>
      <c r="W34" s="83"/>
      <c r="X34" s="12">
        <v>58</v>
      </c>
      <c r="Y34" s="13">
        <f t="shared" si="83"/>
        <v>58</v>
      </c>
      <c r="Z34" s="13">
        <f>IF(Y34&lt;'タスク基本情報シート'!$E$13,Y34,'タスク基本情報シート'!$E$13)</f>
        <v>58</v>
      </c>
      <c r="AA34" s="45"/>
      <c r="AB34" s="17"/>
      <c r="AD34" s="390"/>
      <c r="AE34" s="391"/>
      <c r="AF34" s="83">
        <v>1</v>
      </c>
      <c r="AG34" s="12">
        <v>45</v>
      </c>
      <c r="AH34" s="13">
        <f t="shared" si="84"/>
        <v>105</v>
      </c>
      <c r="AI34" s="13">
        <f t="shared" si="114"/>
        <v>105</v>
      </c>
      <c r="AJ34" s="15">
        <f t="shared" si="100"/>
        <v>105</v>
      </c>
      <c r="AK34" s="77"/>
      <c r="AL34" s="12"/>
      <c r="AM34" s="47">
        <f t="shared" si="85"/>
        <v>0</v>
      </c>
      <c r="AN34" s="15">
        <f t="shared" si="101"/>
        <v>0</v>
      </c>
      <c r="AO34" s="83"/>
      <c r="AP34" s="12"/>
      <c r="AQ34" s="13">
        <f t="shared" si="86"/>
        <v>0</v>
      </c>
      <c r="AR34" s="13">
        <f t="shared" si="102"/>
        <v>0</v>
      </c>
      <c r="AS34" s="13">
        <f>IF(AR34&lt;'タスク基本情報シート'!$E$18,AR34,'タスク基本情報シート'!$E$18)</f>
        <v>0</v>
      </c>
      <c r="AT34" s="13">
        <f>LARGE(AS29:AS38,6)</f>
        <v>0</v>
      </c>
      <c r="AU34" s="15">
        <f t="shared" si="115"/>
        <v>0</v>
      </c>
      <c r="AV34" s="83"/>
      <c r="AW34" s="12"/>
      <c r="AX34" s="26">
        <f t="shared" si="103"/>
        <v>0</v>
      </c>
      <c r="AY34" s="15">
        <f>IF(AX34&lt;'タスク基本情報シート'!$E$20,AX34,'タスク基本情報シート'!$E$20)</f>
        <v>0</v>
      </c>
      <c r="AZ34" s="83"/>
      <c r="BA34" s="12"/>
      <c r="BB34" s="13">
        <f t="shared" si="87"/>
        <v>0</v>
      </c>
      <c r="BC34" s="13">
        <f>IF(BB34&lt;'タスク基本情報シート'!$E$13,BB34,'タスク基本情報シート'!$E$13)</f>
        <v>0</v>
      </c>
      <c r="BD34" s="45"/>
      <c r="BE34" s="17"/>
      <c r="BG34" s="390"/>
      <c r="BH34" s="391"/>
      <c r="BI34" s="77"/>
      <c r="BJ34" s="12"/>
      <c r="BK34" s="13">
        <f t="shared" si="88"/>
        <v>0</v>
      </c>
      <c r="BL34" s="13">
        <f t="shared" si="116"/>
        <v>30</v>
      </c>
      <c r="BM34" s="15">
        <f t="shared" si="104"/>
        <v>0</v>
      </c>
      <c r="BN34" s="77"/>
      <c r="BO34" s="12"/>
      <c r="BP34" s="47">
        <f t="shared" si="89"/>
        <v>0</v>
      </c>
      <c r="BQ34" s="15">
        <f t="shared" si="105"/>
        <v>0</v>
      </c>
      <c r="BR34" s="83"/>
      <c r="BS34" s="12"/>
      <c r="BT34" s="13">
        <f t="shared" si="90"/>
        <v>0</v>
      </c>
      <c r="BU34" s="13">
        <f t="shared" si="106"/>
        <v>0</v>
      </c>
      <c r="BV34" s="13">
        <f>IF(BU34&lt;'タスク基本情報シート'!$E$18,BU34,'タスク基本情報シート'!$E$18)</f>
        <v>0</v>
      </c>
      <c r="BW34" s="13">
        <f>LARGE(BV29:BV38,6)</f>
        <v>0</v>
      </c>
      <c r="BX34" s="15">
        <f t="shared" si="117"/>
        <v>0</v>
      </c>
      <c r="BY34" s="83"/>
      <c r="BZ34" s="12">
        <v>37</v>
      </c>
      <c r="CA34" s="26">
        <f t="shared" si="107"/>
        <v>37</v>
      </c>
      <c r="CB34" s="15">
        <f>IF(CA34&lt;'タスク基本情報シート'!$E$20,CA34,'タスク基本情報シート'!$E$20)</f>
        <v>37</v>
      </c>
      <c r="CC34" s="83"/>
      <c r="CD34" s="12"/>
      <c r="CE34" s="13">
        <f t="shared" si="91"/>
        <v>0</v>
      </c>
      <c r="CF34" s="13">
        <f>IF(CE34&lt;'タスク基本情報シート'!$E$13,CE34,'タスク基本情報シート'!$E$13)</f>
        <v>0</v>
      </c>
      <c r="CG34" s="45"/>
      <c r="CH34" s="17"/>
      <c r="CJ34" s="390"/>
      <c r="CK34" s="391"/>
      <c r="CL34" s="83"/>
      <c r="CM34" s="12"/>
      <c r="CN34" s="13">
        <f t="shared" si="92"/>
        <v>0</v>
      </c>
      <c r="CO34" s="13">
        <f t="shared" si="118"/>
        <v>60</v>
      </c>
      <c r="CP34" s="15">
        <f t="shared" si="108"/>
        <v>0</v>
      </c>
      <c r="CQ34" s="77"/>
      <c r="CR34" s="12"/>
      <c r="CS34" s="47">
        <f t="shared" si="93"/>
        <v>0</v>
      </c>
      <c r="CT34" s="15">
        <f t="shared" si="109"/>
        <v>0</v>
      </c>
      <c r="CU34" s="83"/>
      <c r="CV34" s="12"/>
      <c r="CW34" s="13">
        <f t="shared" si="94"/>
        <v>0</v>
      </c>
      <c r="CX34" s="13">
        <f t="shared" si="110"/>
        <v>0</v>
      </c>
      <c r="CY34" s="13">
        <f>IF(CX34&lt;'タスク基本情報シート'!$E$18,CX34,'タスク基本情報シート'!$E$18)</f>
        <v>0</v>
      </c>
      <c r="CZ34" s="13">
        <f>LARGE(CY29:CY38,6)</f>
        <v>0</v>
      </c>
      <c r="DA34" s="15">
        <f t="shared" si="119"/>
        <v>0</v>
      </c>
      <c r="DB34" s="83"/>
      <c r="DC34" s="12"/>
      <c r="DD34" s="26">
        <f t="shared" si="111"/>
        <v>0</v>
      </c>
      <c r="DE34" s="15">
        <f>IF(DD34&lt;'タスク基本情報シート'!$E$20,DD34,'タスク基本情報シート'!$E$20)</f>
        <v>0</v>
      </c>
      <c r="DF34" s="83"/>
      <c r="DG34" s="12"/>
      <c r="DH34" s="13">
        <f t="shared" si="95"/>
        <v>0</v>
      </c>
      <c r="DI34" s="13">
        <f>IF(DH34&lt;'タスク基本情報シート'!$E$13,DH34,'タスク基本情報シート'!$E$13)</f>
        <v>0</v>
      </c>
      <c r="DJ34" s="45"/>
      <c r="DK34" s="17"/>
    </row>
    <row r="35" spans="1:115" ht="13.5" customHeight="1">
      <c r="A35" s="390"/>
      <c r="B35" s="391"/>
      <c r="C35" s="83">
        <v>1</v>
      </c>
      <c r="D35" s="12">
        <v>23</v>
      </c>
      <c r="E35" s="13">
        <f t="shared" si="80"/>
        <v>83</v>
      </c>
      <c r="F35" s="13">
        <f t="shared" si="112"/>
        <v>90</v>
      </c>
      <c r="G35" s="15">
        <f t="shared" si="96"/>
        <v>0</v>
      </c>
      <c r="H35" s="77">
        <v>1</v>
      </c>
      <c r="I35" s="12">
        <v>1</v>
      </c>
      <c r="J35" s="47">
        <f t="shared" si="81"/>
        <v>61</v>
      </c>
      <c r="K35" s="15">
        <f t="shared" si="97"/>
        <v>2</v>
      </c>
      <c r="L35" s="83"/>
      <c r="M35" s="12"/>
      <c r="N35" s="13">
        <f t="shared" si="82"/>
        <v>0</v>
      </c>
      <c r="O35" s="13">
        <f t="shared" si="98"/>
        <v>0</v>
      </c>
      <c r="P35" s="13">
        <f>IF(O35&lt;'タスク基本情報シート'!$E$18,O35,'タスク基本情報シート'!$E$18)</f>
        <v>0</v>
      </c>
      <c r="Q35" s="13">
        <f>LARGE(P29:P38,7)</f>
        <v>0</v>
      </c>
      <c r="R35" s="15">
        <f t="shared" si="113"/>
        <v>0</v>
      </c>
      <c r="S35" s="83"/>
      <c r="T35" s="12">
        <v>34</v>
      </c>
      <c r="U35" s="26">
        <f t="shared" si="99"/>
        <v>34</v>
      </c>
      <c r="V35" s="15">
        <f>IF(U35&lt;'タスク基本情報シート'!$E$20,U35,'タスク基本情報シート'!$E$20)</f>
        <v>34</v>
      </c>
      <c r="W35" s="83">
        <v>1</v>
      </c>
      <c r="X35" s="12">
        <v>5</v>
      </c>
      <c r="Y35" s="13">
        <f t="shared" si="83"/>
        <v>65</v>
      </c>
      <c r="Z35" s="13">
        <f>IF(Y35&lt;'タスク基本情報シート'!$E$13,Y35,'タスク基本情報シート'!$E$13)</f>
        <v>65</v>
      </c>
      <c r="AA35" s="16"/>
      <c r="AB35" s="17"/>
      <c r="AD35" s="390"/>
      <c r="AE35" s="391"/>
      <c r="AF35" s="83"/>
      <c r="AG35" s="12"/>
      <c r="AH35" s="13">
        <f t="shared" si="84"/>
        <v>0</v>
      </c>
      <c r="AI35" s="13">
        <f t="shared" si="114"/>
        <v>120</v>
      </c>
      <c r="AJ35" s="15">
        <f t="shared" si="100"/>
        <v>0</v>
      </c>
      <c r="AK35" s="77"/>
      <c r="AL35" s="12"/>
      <c r="AM35" s="47">
        <f t="shared" si="85"/>
        <v>0</v>
      </c>
      <c r="AN35" s="15">
        <f t="shared" si="101"/>
        <v>0</v>
      </c>
      <c r="AO35" s="83"/>
      <c r="AP35" s="12"/>
      <c r="AQ35" s="13">
        <f t="shared" si="86"/>
        <v>0</v>
      </c>
      <c r="AR35" s="13">
        <f t="shared" si="102"/>
        <v>0</v>
      </c>
      <c r="AS35" s="13">
        <f>IF(AR35&lt;'タスク基本情報シート'!$E$18,AR35,'タスク基本情報シート'!$E$18)</f>
        <v>0</v>
      </c>
      <c r="AT35" s="13">
        <f>LARGE(AS29:AS38,7)</f>
        <v>0</v>
      </c>
      <c r="AU35" s="15">
        <f t="shared" si="115"/>
        <v>0</v>
      </c>
      <c r="AV35" s="83"/>
      <c r="AW35" s="12"/>
      <c r="AX35" s="26">
        <f t="shared" si="103"/>
        <v>0</v>
      </c>
      <c r="AY35" s="15">
        <f>IF(AX35&lt;'タスク基本情報シート'!$E$20,AX35,'タスク基本情報シート'!$E$20)</f>
        <v>0</v>
      </c>
      <c r="AZ35" s="83"/>
      <c r="BA35" s="12"/>
      <c r="BB35" s="13">
        <f t="shared" si="87"/>
        <v>0</v>
      </c>
      <c r="BC35" s="13">
        <f>IF(BB35&lt;'タスク基本情報シート'!$E$13,BB35,'タスク基本情報シート'!$E$13)</f>
        <v>0</v>
      </c>
      <c r="BD35" s="16"/>
      <c r="BE35" s="17"/>
      <c r="BG35" s="390"/>
      <c r="BH35" s="391"/>
      <c r="BI35" s="83"/>
      <c r="BJ35" s="12"/>
      <c r="BK35" s="13">
        <f t="shared" si="88"/>
        <v>0</v>
      </c>
      <c r="BL35" s="13">
        <f t="shared" si="116"/>
        <v>30</v>
      </c>
      <c r="BM35" s="15">
        <f t="shared" si="104"/>
        <v>0</v>
      </c>
      <c r="BN35" s="77"/>
      <c r="BO35" s="12"/>
      <c r="BP35" s="47">
        <f t="shared" si="89"/>
        <v>0</v>
      </c>
      <c r="BQ35" s="15">
        <f t="shared" si="105"/>
        <v>0</v>
      </c>
      <c r="BR35" s="83"/>
      <c r="BS35" s="12"/>
      <c r="BT35" s="13">
        <f t="shared" si="90"/>
        <v>0</v>
      </c>
      <c r="BU35" s="13">
        <f t="shared" si="106"/>
        <v>0</v>
      </c>
      <c r="BV35" s="13">
        <f>IF(BU35&lt;'タスク基本情報シート'!$E$18,BU35,'タスク基本情報シート'!$E$18)</f>
        <v>0</v>
      </c>
      <c r="BW35" s="13">
        <f>LARGE(BV29:BV38,7)</f>
        <v>0</v>
      </c>
      <c r="BX35" s="15">
        <f t="shared" si="117"/>
        <v>0</v>
      </c>
      <c r="BY35" s="83"/>
      <c r="BZ35" s="12"/>
      <c r="CA35" s="26">
        <f t="shared" si="107"/>
        <v>0</v>
      </c>
      <c r="CB35" s="15">
        <f>IF(CA35&lt;'タスク基本情報シート'!$E$20,CA35,'タスク基本情報シート'!$E$20)</f>
        <v>0</v>
      </c>
      <c r="CC35" s="83"/>
      <c r="CD35" s="12"/>
      <c r="CE35" s="13">
        <f t="shared" si="91"/>
        <v>0</v>
      </c>
      <c r="CF35" s="13">
        <f>IF(CE35&lt;'タスク基本情報シート'!$E$13,CE35,'タスク基本情報シート'!$E$13)</f>
        <v>0</v>
      </c>
      <c r="CG35" s="16"/>
      <c r="CH35" s="17"/>
      <c r="CJ35" s="390"/>
      <c r="CK35" s="391"/>
      <c r="CL35" s="83"/>
      <c r="CM35" s="12"/>
      <c r="CN35" s="13">
        <f t="shared" si="92"/>
        <v>0</v>
      </c>
      <c r="CO35" s="13">
        <f t="shared" si="118"/>
        <v>60</v>
      </c>
      <c r="CP35" s="15">
        <f t="shared" si="108"/>
        <v>0</v>
      </c>
      <c r="CQ35" s="77"/>
      <c r="CR35" s="12"/>
      <c r="CS35" s="47">
        <f t="shared" si="93"/>
        <v>0</v>
      </c>
      <c r="CT35" s="15">
        <f t="shared" si="109"/>
        <v>0</v>
      </c>
      <c r="CU35" s="83"/>
      <c r="CV35" s="12"/>
      <c r="CW35" s="13">
        <f t="shared" si="94"/>
        <v>0</v>
      </c>
      <c r="CX35" s="13">
        <f t="shared" si="110"/>
        <v>0</v>
      </c>
      <c r="CY35" s="13">
        <f>IF(CX35&lt;'タスク基本情報シート'!$E$18,CX35,'タスク基本情報シート'!$E$18)</f>
        <v>0</v>
      </c>
      <c r="CZ35" s="13">
        <f>LARGE(CY29:CY38,7)</f>
        <v>0</v>
      </c>
      <c r="DA35" s="15">
        <f t="shared" si="119"/>
        <v>0</v>
      </c>
      <c r="DB35" s="83"/>
      <c r="DC35" s="12"/>
      <c r="DD35" s="26">
        <f t="shared" si="111"/>
        <v>0</v>
      </c>
      <c r="DE35" s="15">
        <f>IF(DD35&lt;'タスク基本情報シート'!$E$20,DD35,'タスク基本情報シート'!$E$20)</f>
        <v>0</v>
      </c>
      <c r="DF35" s="83"/>
      <c r="DG35" s="12"/>
      <c r="DH35" s="13">
        <f t="shared" si="95"/>
        <v>0</v>
      </c>
      <c r="DI35" s="13">
        <f>IF(DH35&lt;'タスク基本情報シート'!$E$13,DH35,'タスク基本情報シート'!$E$13)</f>
        <v>0</v>
      </c>
      <c r="DJ35" s="16"/>
      <c r="DK35" s="17"/>
    </row>
    <row r="36" spans="1:115" ht="13.5" customHeight="1">
      <c r="A36" s="390"/>
      <c r="B36" s="391"/>
      <c r="C36" s="83"/>
      <c r="D36" s="12">
        <v>35</v>
      </c>
      <c r="E36" s="13">
        <f t="shared" si="80"/>
        <v>35</v>
      </c>
      <c r="F36" s="13">
        <f t="shared" si="112"/>
        <v>90</v>
      </c>
      <c r="G36" s="15">
        <f t="shared" si="96"/>
        <v>0</v>
      </c>
      <c r="H36" s="77"/>
      <c r="I36" s="12">
        <v>36</v>
      </c>
      <c r="J36" s="47">
        <f t="shared" si="81"/>
        <v>36</v>
      </c>
      <c r="K36" s="15">
        <f t="shared" si="97"/>
        <v>1</v>
      </c>
      <c r="L36" s="83"/>
      <c r="M36" s="12"/>
      <c r="N36" s="13">
        <f t="shared" si="82"/>
        <v>0</v>
      </c>
      <c r="O36" s="13">
        <f t="shared" si="98"/>
        <v>0</v>
      </c>
      <c r="P36" s="13">
        <f>IF(O36&lt;'タスク基本情報シート'!$E$18,O36,'タスク基本情報シート'!$E$18)</f>
        <v>0</v>
      </c>
      <c r="Q36" s="13">
        <f>LARGE(P29:P38,8)</f>
        <v>0</v>
      </c>
      <c r="R36" s="15">
        <f t="shared" si="113"/>
        <v>0</v>
      </c>
      <c r="S36" s="83"/>
      <c r="T36" s="12">
        <v>45</v>
      </c>
      <c r="U36" s="26">
        <f t="shared" si="99"/>
        <v>45</v>
      </c>
      <c r="V36" s="15">
        <f>IF(U36&lt;'タスク基本情報シート'!$E$20,U36,'タスク基本情報シート'!$E$20)</f>
        <v>45</v>
      </c>
      <c r="W36" s="83"/>
      <c r="X36" s="12"/>
      <c r="Y36" s="13">
        <f t="shared" si="83"/>
        <v>0</v>
      </c>
      <c r="Z36" s="13">
        <f>IF(Y36&lt;'タスク基本情報シート'!$E$13,Y36,'タスク基本情報シート'!$E$13)</f>
        <v>0</v>
      </c>
      <c r="AA36" s="16"/>
      <c r="AB36" s="17"/>
      <c r="AD36" s="390"/>
      <c r="AE36" s="391"/>
      <c r="AF36" s="83"/>
      <c r="AG36" s="12"/>
      <c r="AH36" s="13">
        <f t="shared" si="84"/>
        <v>0</v>
      </c>
      <c r="AI36" s="13">
        <f t="shared" si="114"/>
        <v>120</v>
      </c>
      <c r="AJ36" s="15">
        <f t="shared" si="100"/>
        <v>0</v>
      </c>
      <c r="AK36" s="77"/>
      <c r="AL36" s="12"/>
      <c r="AM36" s="47">
        <f t="shared" si="85"/>
        <v>0</v>
      </c>
      <c r="AN36" s="15">
        <f t="shared" si="101"/>
        <v>0</v>
      </c>
      <c r="AO36" s="83"/>
      <c r="AP36" s="12"/>
      <c r="AQ36" s="13">
        <f t="shared" si="86"/>
        <v>0</v>
      </c>
      <c r="AR36" s="13">
        <f t="shared" si="102"/>
        <v>0</v>
      </c>
      <c r="AS36" s="13">
        <f>IF(AR36&lt;'タスク基本情報シート'!$E$18,AR36,'タスク基本情報シート'!$E$18)</f>
        <v>0</v>
      </c>
      <c r="AT36" s="13">
        <f>LARGE(AS29:AS38,8)</f>
        <v>0</v>
      </c>
      <c r="AU36" s="15">
        <f t="shared" si="115"/>
        <v>0</v>
      </c>
      <c r="AV36" s="83"/>
      <c r="AW36" s="12"/>
      <c r="AX36" s="26">
        <f t="shared" si="103"/>
        <v>0</v>
      </c>
      <c r="AY36" s="15">
        <f>IF(AX36&lt;'タスク基本情報シート'!$E$20,AX36,'タスク基本情報シート'!$E$20)</f>
        <v>0</v>
      </c>
      <c r="AZ36" s="83"/>
      <c r="BA36" s="12"/>
      <c r="BB36" s="13">
        <f t="shared" si="87"/>
        <v>0</v>
      </c>
      <c r="BC36" s="13">
        <f>IF(BB36&lt;'タスク基本情報シート'!$E$13,BB36,'タスク基本情報シート'!$E$13)</f>
        <v>0</v>
      </c>
      <c r="BD36" s="16"/>
      <c r="BE36" s="17"/>
      <c r="BG36" s="390"/>
      <c r="BH36" s="391"/>
      <c r="BI36" s="83"/>
      <c r="BJ36" s="12"/>
      <c r="BK36" s="13">
        <f t="shared" si="88"/>
        <v>0</v>
      </c>
      <c r="BL36" s="13">
        <f t="shared" si="116"/>
        <v>30</v>
      </c>
      <c r="BM36" s="15">
        <f t="shared" si="104"/>
        <v>0</v>
      </c>
      <c r="BN36" s="83"/>
      <c r="BO36" s="12"/>
      <c r="BP36" s="47">
        <f t="shared" si="89"/>
        <v>0</v>
      </c>
      <c r="BQ36" s="15">
        <f t="shared" si="105"/>
        <v>0</v>
      </c>
      <c r="BR36" s="83"/>
      <c r="BS36" s="12"/>
      <c r="BT36" s="13">
        <f t="shared" si="90"/>
        <v>0</v>
      </c>
      <c r="BU36" s="13">
        <f t="shared" si="106"/>
        <v>0</v>
      </c>
      <c r="BV36" s="13">
        <f>IF(BU36&lt;'タスク基本情報シート'!$E$18,BU36,'タスク基本情報シート'!$E$18)</f>
        <v>0</v>
      </c>
      <c r="BW36" s="13">
        <f>LARGE(BV29:BV38,8)</f>
        <v>0</v>
      </c>
      <c r="BX36" s="15">
        <f t="shared" si="117"/>
        <v>0</v>
      </c>
      <c r="BY36" s="83"/>
      <c r="BZ36" s="12"/>
      <c r="CA36" s="26">
        <f t="shared" si="107"/>
        <v>0</v>
      </c>
      <c r="CB36" s="15">
        <f>IF(CA36&lt;'タスク基本情報シート'!$E$20,CA36,'タスク基本情報シート'!$E$20)</f>
        <v>0</v>
      </c>
      <c r="CC36" s="83"/>
      <c r="CD36" s="12"/>
      <c r="CE36" s="13">
        <f t="shared" si="91"/>
        <v>0</v>
      </c>
      <c r="CF36" s="13">
        <f>IF(CE36&lt;'タスク基本情報シート'!$E$13,CE36,'タスク基本情報シート'!$E$13)</f>
        <v>0</v>
      </c>
      <c r="CG36" s="16"/>
      <c r="CH36" s="17"/>
      <c r="CJ36" s="390"/>
      <c r="CK36" s="391"/>
      <c r="CL36" s="83"/>
      <c r="CM36" s="12"/>
      <c r="CN36" s="13">
        <f t="shared" si="92"/>
        <v>0</v>
      </c>
      <c r="CO36" s="13">
        <f t="shared" si="118"/>
        <v>60</v>
      </c>
      <c r="CP36" s="15">
        <f t="shared" si="108"/>
        <v>0</v>
      </c>
      <c r="CQ36" s="77"/>
      <c r="CR36" s="12"/>
      <c r="CS36" s="47">
        <f t="shared" si="93"/>
        <v>0</v>
      </c>
      <c r="CT36" s="15">
        <f t="shared" si="109"/>
        <v>0</v>
      </c>
      <c r="CU36" s="83"/>
      <c r="CV36" s="12"/>
      <c r="CW36" s="13">
        <f t="shared" si="94"/>
        <v>0</v>
      </c>
      <c r="CX36" s="13">
        <f t="shared" si="110"/>
        <v>0</v>
      </c>
      <c r="CY36" s="13">
        <f>IF(CX36&lt;'タスク基本情報シート'!$E$18,CX36,'タスク基本情報シート'!$E$18)</f>
        <v>0</v>
      </c>
      <c r="CZ36" s="13">
        <f>LARGE(CY29:CY38,8)</f>
        <v>0</v>
      </c>
      <c r="DA36" s="15">
        <f t="shared" si="119"/>
        <v>0</v>
      </c>
      <c r="DB36" s="83"/>
      <c r="DC36" s="12"/>
      <c r="DD36" s="26">
        <f t="shared" si="111"/>
        <v>0</v>
      </c>
      <c r="DE36" s="15">
        <f>IF(DD36&lt;'タスク基本情報シート'!$E$20,DD36,'タスク基本情報シート'!$E$20)</f>
        <v>0</v>
      </c>
      <c r="DF36" s="83"/>
      <c r="DG36" s="12"/>
      <c r="DH36" s="13">
        <f t="shared" si="95"/>
        <v>0</v>
      </c>
      <c r="DI36" s="13">
        <f>IF(DH36&lt;'タスク基本情報シート'!$E$13,DH36,'タスク基本情報シート'!$E$13)</f>
        <v>0</v>
      </c>
      <c r="DJ36" s="16"/>
      <c r="DK36" s="17"/>
    </row>
    <row r="37" spans="1:115" ht="13.5" customHeight="1">
      <c r="A37" s="390"/>
      <c r="B37" s="391"/>
      <c r="C37" s="83"/>
      <c r="D37" s="12">
        <v>51</v>
      </c>
      <c r="E37" s="13">
        <f t="shared" si="80"/>
        <v>51</v>
      </c>
      <c r="F37" s="13">
        <f t="shared" si="112"/>
        <v>90</v>
      </c>
      <c r="G37" s="15">
        <f t="shared" si="96"/>
        <v>0</v>
      </c>
      <c r="H37" s="83">
        <v>1</v>
      </c>
      <c r="I37" s="12">
        <v>12</v>
      </c>
      <c r="J37" s="47">
        <f t="shared" si="81"/>
        <v>72</v>
      </c>
      <c r="K37" s="15">
        <f t="shared" si="97"/>
        <v>2</v>
      </c>
      <c r="L37" s="83"/>
      <c r="M37" s="12"/>
      <c r="N37" s="13">
        <f t="shared" si="82"/>
        <v>0</v>
      </c>
      <c r="O37" s="13">
        <f t="shared" si="98"/>
        <v>0</v>
      </c>
      <c r="P37" s="13">
        <f>IF(O37&lt;'タスク基本情報シート'!$E$18,O37,'タスク基本情報シート'!$E$18)</f>
        <v>0</v>
      </c>
      <c r="Q37" s="13">
        <f>LARGE(P29:P38,9)</f>
        <v>0</v>
      </c>
      <c r="R37" s="15">
        <f t="shared" si="113"/>
        <v>0</v>
      </c>
      <c r="S37" s="88"/>
      <c r="T37" s="27"/>
      <c r="U37" s="27"/>
      <c r="V37" s="29"/>
      <c r="W37" s="83"/>
      <c r="X37" s="12"/>
      <c r="Y37" s="13">
        <f t="shared" si="83"/>
        <v>0</v>
      </c>
      <c r="Z37" s="13">
        <f>IF(Y37&lt;'タスク基本情報シート'!$E$13,Y37,'タスク基本情報シート'!$E$13)</f>
        <v>0</v>
      </c>
      <c r="AA37" s="16"/>
      <c r="AB37" s="17"/>
      <c r="AD37" s="390"/>
      <c r="AE37" s="391"/>
      <c r="AF37" s="83"/>
      <c r="AG37" s="12"/>
      <c r="AH37" s="13">
        <f t="shared" si="84"/>
        <v>0</v>
      </c>
      <c r="AI37" s="13">
        <f t="shared" si="114"/>
        <v>120</v>
      </c>
      <c r="AJ37" s="15">
        <f t="shared" si="100"/>
        <v>0</v>
      </c>
      <c r="AK37" s="83"/>
      <c r="AL37" s="12"/>
      <c r="AM37" s="47">
        <f t="shared" si="85"/>
        <v>0</v>
      </c>
      <c r="AN37" s="15">
        <f t="shared" si="101"/>
        <v>0</v>
      </c>
      <c r="AO37" s="83"/>
      <c r="AP37" s="12"/>
      <c r="AQ37" s="13">
        <f t="shared" si="86"/>
        <v>0</v>
      </c>
      <c r="AR37" s="13">
        <f t="shared" si="102"/>
        <v>0</v>
      </c>
      <c r="AS37" s="13">
        <f>IF(AR37&lt;'タスク基本情報シート'!$E$18,AR37,'タスク基本情報シート'!$E$18)</f>
        <v>0</v>
      </c>
      <c r="AT37" s="13">
        <f>LARGE(AS29:AS38,9)</f>
        <v>0</v>
      </c>
      <c r="AU37" s="15">
        <f t="shared" si="115"/>
        <v>0</v>
      </c>
      <c r="AV37" s="88"/>
      <c r="AW37" s="27"/>
      <c r="AX37" s="27"/>
      <c r="AY37" s="29"/>
      <c r="AZ37" s="83"/>
      <c r="BA37" s="12"/>
      <c r="BB37" s="13">
        <f t="shared" si="87"/>
        <v>0</v>
      </c>
      <c r="BC37" s="13">
        <f>IF(BB37&lt;'タスク基本情報シート'!$E$13,BB37,'タスク基本情報シート'!$E$13)</f>
        <v>0</v>
      </c>
      <c r="BD37" s="16"/>
      <c r="BE37" s="17"/>
      <c r="BG37" s="390"/>
      <c r="BH37" s="391"/>
      <c r="BI37" s="83"/>
      <c r="BJ37" s="12"/>
      <c r="BK37" s="13">
        <f t="shared" si="88"/>
        <v>0</v>
      </c>
      <c r="BL37" s="13">
        <f t="shared" si="116"/>
        <v>30</v>
      </c>
      <c r="BM37" s="15">
        <f t="shared" si="104"/>
        <v>0</v>
      </c>
      <c r="BN37" s="83"/>
      <c r="BO37" s="12"/>
      <c r="BP37" s="47">
        <f t="shared" si="89"/>
        <v>0</v>
      </c>
      <c r="BQ37" s="15">
        <f t="shared" si="105"/>
        <v>0</v>
      </c>
      <c r="BR37" s="83"/>
      <c r="BS37" s="12"/>
      <c r="BT37" s="13">
        <f t="shared" si="90"/>
        <v>0</v>
      </c>
      <c r="BU37" s="13">
        <f t="shared" si="106"/>
        <v>0</v>
      </c>
      <c r="BV37" s="13">
        <f>IF(BU37&lt;'タスク基本情報シート'!$E$18,BU37,'タスク基本情報シート'!$E$18)</f>
        <v>0</v>
      </c>
      <c r="BW37" s="13">
        <f>LARGE(BV29:BV38,9)</f>
        <v>0</v>
      </c>
      <c r="BX37" s="15">
        <f t="shared" si="117"/>
        <v>0</v>
      </c>
      <c r="BY37" s="88"/>
      <c r="BZ37" s="27"/>
      <c r="CA37" s="27"/>
      <c r="CB37" s="29"/>
      <c r="CC37" s="83"/>
      <c r="CD37" s="12"/>
      <c r="CE37" s="13">
        <f t="shared" si="91"/>
        <v>0</v>
      </c>
      <c r="CF37" s="13">
        <f>IF(CE37&lt;'タスク基本情報シート'!$E$13,CE37,'タスク基本情報シート'!$E$13)</f>
        <v>0</v>
      </c>
      <c r="CG37" s="16"/>
      <c r="CH37" s="17"/>
      <c r="CJ37" s="390"/>
      <c r="CK37" s="391"/>
      <c r="CL37" s="83"/>
      <c r="CM37" s="12"/>
      <c r="CN37" s="13">
        <f t="shared" si="92"/>
        <v>0</v>
      </c>
      <c r="CO37" s="13">
        <f t="shared" si="118"/>
        <v>60</v>
      </c>
      <c r="CP37" s="15">
        <f t="shared" si="108"/>
        <v>0</v>
      </c>
      <c r="CQ37" s="83"/>
      <c r="CR37" s="12"/>
      <c r="CS37" s="47">
        <f t="shared" si="93"/>
        <v>0</v>
      </c>
      <c r="CT37" s="15">
        <f t="shared" si="109"/>
        <v>0</v>
      </c>
      <c r="CU37" s="83"/>
      <c r="CV37" s="12"/>
      <c r="CW37" s="13">
        <f t="shared" si="94"/>
        <v>0</v>
      </c>
      <c r="CX37" s="13">
        <f t="shared" si="110"/>
        <v>0</v>
      </c>
      <c r="CY37" s="13">
        <f>IF(CX37&lt;'タスク基本情報シート'!$E$18,CX37,'タスク基本情報シート'!$E$18)</f>
        <v>0</v>
      </c>
      <c r="CZ37" s="13">
        <f>LARGE(CY29:CY38,9)</f>
        <v>0</v>
      </c>
      <c r="DA37" s="15">
        <f t="shared" si="119"/>
        <v>0</v>
      </c>
      <c r="DB37" s="88"/>
      <c r="DC37" s="27"/>
      <c r="DD37" s="27"/>
      <c r="DE37" s="29"/>
      <c r="DF37" s="83"/>
      <c r="DG37" s="12"/>
      <c r="DH37" s="13">
        <f t="shared" si="95"/>
        <v>0</v>
      </c>
      <c r="DI37" s="13">
        <f>IF(DH37&lt;'タスク基本情報シート'!$E$13,DH37,'タスク基本情報シート'!$E$13)</f>
        <v>0</v>
      </c>
      <c r="DJ37" s="16"/>
      <c r="DK37" s="17"/>
    </row>
    <row r="38" spans="1:115" ht="14.25" customHeight="1" thickBot="1">
      <c r="A38" s="392"/>
      <c r="B38" s="393"/>
      <c r="C38" s="84"/>
      <c r="D38" s="18"/>
      <c r="E38" s="20">
        <f t="shared" si="80"/>
        <v>0</v>
      </c>
      <c r="F38" s="20">
        <f t="shared" si="112"/>
        <v>90</v>
      </c>
      <c r="G38" s="79">
        <f t="shared" si="96"/>
        <v>0</v>
      </c>
      <c r="H38" s="84"/>
      <c r="I38" s="18"/>
      <c r="J38" s="48">
        <f t="shared" si="81"/>
        <v>0</v>
      </c>
      <c r="K38" s="79">
        <f t="shared" si="97"/>
        <v>0</v>
      </c>
      <c r="L38" s="84"/>
      <c r="M38" s="18"/>
      <c r="N38" s="20">
        <f t="shared" si="82"/>
        <v>0</v>
      </c>
      <c r="O38" s="20">
        <f t="shared" si="98"/>
        <v>0</v>
      </c>
      <c r="P38" s="20">
        <f>IF(O38&lt;'タスク基本情報シート'!$E$18,O38,'タスク基本情報シート'!$E$18)</f>
        <v>0</v>
      </c>
      <c r="Q38" s="20">
        <f>LARGE(P29:P38,10)</f>
        <v>0</v>
      </c>
      <c r="R38" s="79">
        <f t="shared" si="113"/>
        <v>0</v>
      </c>
      <c r="S38" s="89"/>
      <c r="T38" s="30"/>
      <c r="U38" s="30"/>
      <c r="V38" s="31"/>
      <c r="W38" s="84"/>
      <c r="X38" s="18"/>
      <c r="Y38" s="20">
        <f t="shared" si="83"/>
        <v>0</v>
      </c>
      <c r="Z38" s="20">
        <f>IF(Y38&lt;'タスク基本情報シート'!$E$13,Y38,'タスク基本情報シート'!$E$13)</f>
        <v>0</v>
      </c>
      <c r="AA38" s="19"/>
      <c r="AB38" s="21"/>
      <c r="AD38" s="392"/>
      <c r="AE38" s="393"/>
      <c r="AF38" s="84"/>
      <c r="AG38" s="18"/>
      <c r="AH38" s="20">
        <f t="shared" si="84"/>
        <v>0</v>
      </c>
      <c r="AI38" s="20">
        <f t="shared" si="114"/>
        <v>120</v>
      </c>
      <c r="AJ38" s="79">
        <f t="shared" si="100"/>
        <v>0</v>
      </c>
      <c r="AK38" s="84"/>
      <c r="AL38" s="18"/>
      <c r="AM38" s="48">
        <f t="shared" si="85"/>
        <v>0</v>
      </c>
      <c r="AN38" s="79">
        <f t="shared" si="101"/>
        <v>0</v>
      </c>
      <c r="AO38" s="84"/>
      <c r="AP38" s="18"/>
      <c r="AQ38" s="20">
        <f t="shared" si="86"/>
        <v>0</v>
      </c>
      <c r="AR38" s="20">
        <f t="shared" si="102"/>
        <v>0</v>
      </c>
      <c r="AS38" s="20">
        <f>IF(AR38&lt;'タスク基本情報シート'!$E$18,AR38,'タスク基本情報シート'!$E$18)</f>
        <v>0</v>
      </c>
      <c r="AT38" s="20">
        <f>LARGE(AS29:AS38,10)</f>
        <v>0</v>
      </c>
      <c r="AU38" s="79">
        <f t="shared" si="115"/>
        <v>0</v>
      </c>
      <c r="AV38" s="89"/>
      <c r="AW38" s="30"/>
      <c r="AX38" s="30"/>
      <c r="AY38" s="31"/>
      <c r="AZ38" s="84"/>
      <c r="BA38" s="18"/>
      <c r="BB38" s="20">
        <f t="shared" si="87"/>
        <v>0</v>
      </c>
      <c r="BC38" s="20">
        <f>IF(BB38&lt;'タスク基本情報シート'!$E$13,BB38,'タスク基本情報シート'!$E$13)</f>
        <v>0</v>
      </c>
      <c r="BD38" s="19"/>
      <c r="BE38" s="21"/>
      <c r="BG38" s="392"/>
      <c r="BH38" s="393"/>
      <c r="BI38" s="84"/>
      <c r="BJ38" s="18"/>
      <c r="BK38" s="20">
        <f t="shared" si="88"/>
        <v>0</v>
      </c>
      <c r="BL38" s="20">
        <f t="shared" si="116"/>
        <v>30</v>
      </c>
      <c r="BM38" s="79">
        <f t="shared" si="104"/>
        <v>0</v>
      </c>
      <c r="BN38" s="84"/>
      <c r="BO38" s="18"/>
      <c r="BP38" s="48">
        <f t="shared" si="89"/>
        <v>0</v>
      </c>
      <c r="BQ38" s="79">
        <f t="shared" si="105"/>
        <v>0</v>
      </c>
      <c r="BR38" s="84"/>
      <c r="BS38" s="18"/>
      <c r="BT38" s="20">
        <f t="shared" si="90"/>
        <v>0</v>
      </c>
      <c r="BU38" s="20">
        <f t="shared" si="106"/>
        <v>0</v>
      </c>
      <c r="BV38" s="20">
        <f>IF(BU38&lt;'タスク基本情報シート'!$E$18,BU38,'タスク基本情報シート'!$E$18)</f>
        <v>0</v>
      </c>
      <c r="BW38" s="20">
        <f>LARGE(BV29:BV38,10)</f>
        <v>0</v>
      </c>
      <c r="BX38" s="79">
        <f t="shared" si="117"/>
        <v>0</v>
      </c>
      <c r="BY38" s="89"/>
      <c r="BZ38" s="30"/>
      <c r="CA38" s="30"/>
      <c r="CB38" s="31"/>
      <c r="CC38" s="84"/>
      <c r="CD38" s="18"/>
      <c r="CE38" s="20">
        <f t="shared" si="91"/>
        <v>0</v>
      </c>
      <c r="CF38" s="20">
        <f>IF(CE38&lt;'タスク基本情報シート'!$E$13,CE38,'タスク基本情報シート'!$E$13)</f>
        <v>0</v>
      </c>
      <c r="CG38" s="19"/>
      <c r="CH38" s="21"/>
      <c r="CJ38" s="392"/>
      <c r="CK38" s="393"/>
      <c r="CL38" s="84"/>
      <c r="CM38" s="18"/>
      <c r="CN38" s="20">
        <f t="shared" si="92"/>
        <v>0</v>
      </c>
      <c r="CO38" s="20">
        <f t="shared" si="118"/>
        <v>60</v>
      </c>
      <c r="CP38" s="79">
        <f t="shared" si="108"/>
        <v>0</v>
      </c>
      <c r="CQ38" s="84"/>
      <c r="CR38" s="18"/>
      <c r="CS38" s="48">
        <f t="shared" si="93"/>
        <v>0</v>
      </c>
      <c r="CT38" s="79">
        <f t="shared" si="109"/>
        <v>0</v>
      </c>
      <c r="CU38" s="84"/>
      <c r="CV38" s="18"/>
      <c r="CW38" s="20">
        <f t="shared" si="94"/>
        <v>0</v>
      </c>
      <c r="CX38" s="20">
        <f t="shared" si="110"/>
        <v>0</v>
      </c>
      <c r="CY38" s="20">
        <f>IF(CX38&lt;'タスク基本情報シート'!$E$18,CX38,'タスク基本情報シート'!$E$18)</f>
        <v>0</v>
      </c>
      <c r="CZ38" s="20">
        <f>LARGE(CY29:CY38,10)</f>
        <v>0</v>
      </c>
      <c r="DA38" s="79">
        <f t="shared" si="119"/>
        <v>0</v>
      </c>
      <c r="DB38" s="89"/>
      <c r="DC38" s="30"/>
      <c r="DD38" s="30"/>
      <c r="DE38" s="31"/>
      <c r="DF38" s="84"/>
      <c r="DG38" s="18"/>
      <c r="DH38" s="20">
        <f t="shared" si="95"/>
        <v>0</v>
      </c>
      <c r="DI38" s="20">
        <f>IF(DH38&lt;'タスク基本情報シート'!$E$13,DH38,'タスク基本情報シート'!$E$13)</f>
        <v>0</v>
      </c>
      <c r="DJ38" s="19"/>
      <c r="DK38" s="21"/>
    </row>
    <row r="39" spans="1:115" ht="15" thickTop="1">
      <c r="A39" s="193" t="s">
        <v>17</v>
      </c>
      <c r="B39" s="194">
        <f>SUMIF(G$4:AB$4,K$4,G39:AB39)</f>
        <v>1476</v>
      </c>
      <c r="C39" s="80"/>
      <c r="D39" s="22" t="str">
        <f>IF((E39/60)&gt;'タスク基本情報シート'!$F$10,"ERR","OK")</f>
        <v>OK</v>
      </c>
      <c r="E39" s="22">
        <f>SUM(E29:E38)</f>
        <v>519</v>
      </c>
      <c r="F39" s="22"/>
      <c r="G39" s="23">
        <f>SUM(G29:G38)</f>
        <v>210</v>
      </c>
      <c r="H39" s="80"/>
      <c r="I39" s="22" t="str">
        <f>IF((J39/60)&gt;'タスク基本情報シート'!$F$3,"ERR","OK")</f>
        <v>OK</v>
      </c>
      <c r="J39" s="49">
        <f>SUM(J29:J38)</f>
        <v>540</v>
      </c>
      <c r="K39" s="23">
        <f>SUM(K29:K38)</f>
        <v>17</v>
      </c>
      <c r="L39" s="80"/>
      <c r="M39" s="22" t="str">
        <f>IF((N39/60)&gt;'タスク基本情報シート'!$F$18,"ERR","OK")</f>
        <v>OK</v>
      </c>
      <c r="N39" s="22">
        <f>SUM(N29:N38)</f>
        <v>555</v>
      </c>
      <c r="O39" s="22"/>
      <c r="P39" s="22"/>
      <c r="Q39" s="22"/>
      <c r="R39" s="23">
        <f>SUM(R29:R38)</f>
        <v>420</v>
      </c>
      <c r="S39" s="80"/>
      <c r="T39" s="22" t="str">
        <f>IF((U39/60)&gt;'タスク基本情報シート'!$F$20,"ERR","OK")</f>
        <v>OK</v>
      </c>
      <c r="U39" s="22">
        <f>SUM(U29:U36)</f>
        <v>521</v>
      </c>
      <c r="V39" s="23">
        <f>SUM(V29:V36)</f>
        <v>519</v>
      </c>
      <c r="W39" s="80"/>
      <c r="X39" s="22" t="str">
        <f>IF((Y39/60)&gt;'タスク基本情報シート'!$F$13,"ERR","OK")</f>
        <v>OK</v>
      </c>
      <c r="Y39" s="22">
        <f>SUM(Y29:Y38)</f>
        <v>498</v>
      </c>
      <c r="Z39" s="22"/>
      <c r="AA39" s="22"/>
      <c r="AB39" s="23">
        <f>SUM(AB29:AB31)</f>
        <v>310</v>
      </c>
      <c r="AD39" s="193" t="s">
        <v>17</v>
      </c>
      <c r="AE39" s="194">
        <f>SUMIF(AJ$4:BE$4,AN$4,AJ39:BE39)</f>
        <v>1958</v>
      </c>
      <c r="AF39" s="80"/>
      <c r="AG39" s="22" t="str">
        <f>IF((AH39/60)&gt;'タスク基本情報シート'!$F$10,"ERR","OK")</f>
        <v>OK</v>
      </c>
      <c r="AH39" s="22">
        <f>SUM(AH29:AH38)</f>
        <v>405</v>
      </c>
      <c r="AI39" s="22"/>
      <c r="AJ39" s="23">
        <f>SUM(AJ29:AJ38)</f>
        <v>405</v>
      </c>
      <c r="AK39" s="80"/>
      <c r="AL39" s="22" t="str">
        <f>IF((AM39/60)&gt;'タスク基本情報シート'!$F$3,"ERR","OK")</f>
        <v>OK</v>
      </c>
      <c r="AM39" s="49">
        <f>SUM(AM29:AM38)</f>
        <v>595</v>
      </c>
      <c r="AN39" s="23">
        <f>SUM(AN29:AN38)</f>
        <v>19</v>
      </c>
      <c r="AO39" s="80"/>
      <c r="AP39" s="22" t="str">
        <f>IF((AQ39/60)&gt;'タスク基本情報シート'!$F$18,"ERR","OK")</f>
        <v>OK</v>
      </c>
      <c r="AQ39" s="22">
        <f>SUM(AQ29:AQ38)</f>
        <v>427</v>
      </c>
      <c r="AR39" s="22"/>
      <c r="AS39" s="22"/>
      <c r="AT39" s="22"/>
      <c r="AU39" s="23">
        <f>SUM(AU29:AU38)</f>
        <v>420</v>
      </c>
      <c r="AV39" s="80"/>
      <c r="AW39" s="22" t="str">
        <f>IF((AX39/60)&gt;'タスク基本情報シート'!$F$20,"ERR","OK")</f>
        <v>OK</v>
      </c>
      <c r="AX39" s="22">
        <f>SUM(AX29:AX36)</f>
        <v>584</v>
      </c>
      <c r="AY39" s="23">
        <f>SUM(AY29:AY36)</f>
        <v>584</v>
      </c>
      <c r="AZ39" s="80"/>
      <c r="BA39" s="22" t="str">
        <f>IF((BB39/60)&gt;'タスク基本情報シート'!$F$13,"ERR","OK")</f>
        <v>OK</v>
      </c>
      <c r="BB39" s="22">
        <f>SUM(BB29:BB38)</f>
        <v>530</v>
      </c>
      <c r="BC39" s="22"/>
      <c r="BD39" s="22"/>
      <c r="BE39" s="23">
        <f>SUM(BE29:BE31)</f>
        <v>530</v>
      </c>
      <c r="BG39" s="193" t="s">
        <v>17</v>
      </c>
      <c r="BH39" s="194">
        <f>SUMIF(BM$4:CH$4,BQ$4,BM39:CH39)</f>
        <v>1494</v>
      </c>
      <c r="BI39" s="80"/>
      <c r="BJ39" s="22" t="str">
        <f>IF((BK39/60)&gt;'タスク基本情報シート'!$F$10,"ERR","OK")</f>
        <v>OK</v>
      </c>
      <c r="BK39" s="22">
        <f>SUM(BK29:BK38)</f>
        <v>0</v>
      </c>
      <c r="BL39" s="22"/>
      <c r="BM39" s="23">
        <f>SUM(BM29:BM38)</f>
        <v>0</v>
      </c>
      <c r="BN39" s="80"/>
      <c r="BO39" s="22" t="str">
        <f>IF((BP39/60)&gt;'タスク基本情報シート'!$F$3,"ERR","OK")</f>
        <v>OK</v>
      </c>
      <c r="BP39" s="49">
        <f>SUM(BP29:BP38)</f>
        <v>574</v>
      </c>
      <c r="BQ39" s="23">
        <f>SUM(BQ29:BQ38)</f>
        <v>18</v>
      </c>
      <c r="BR39" s="80"/>
      <c r="BS39" s="22" t="str">
        <f>IF((BT39/60)&gt;'タスク基本情報シート'!$F$18,"ERR","OK")</f>
        <v>OK</v>
      </c>
      <c r="BT39" s="22">
        <f>SUM(BT29:BT38)</f>
        <v>436</v>
      </c>
      <c r="BU39" s="22"/>
      <c r="BV39" s="22"/>
      <c r="BW39" s="22"/>
      <c r="BX39" s="23">
        <f>SUM(BX29:BX38)</f>
        <v>420</v>
      </c>
      <c r="BY39" s="80"/>
      <c r="BZ39" s="22" t="str">
        <f>IF((CA39/60)&gt;'タスク基本情報シート'!$F$20,"ERR","OK")</f>
        <v>OK</v>
      </c>
      <c r="CA39" s="22">
        <f>SUM(CA29:CA36)</f>
        <v>580</v>
      </c>
      <c r="CB39" s="23">
        <f>SUM(CB29:CB36)</f>
        <v>580</v>
      </c>
      <c r="CC39" s="80"/>
      <c r="CD39" s="22" t="str">
        <f>IF((CE39/60)&gt;'タスク基本情報シート'!$F$13,"ERR","OK")</f>
        <v>OK</v>
      </c>
      <c r="CE39" s="22">
        <f>SUM(CE29:CE38)</f>
        <v>484</v>
      </c>
      <c r="CF39" s="22"/>
      <c r="CG39" s="22"/>
      <c r="CH39" s="23">
        <f>SUM(CH29:CH31)</f>
        <v>476</v>
      </c>
      <c r="CJ39" s="193" t="s">
        <v>17</v>
      </c>
      <c r="CK39" s="194">
        <f>SUMIF(CP$4:DK$4,CT$4,CP39:DK39)</f>
        <v>76</v>
      </c>
      <c r="CL39" s="80"/>
      <c r="CM39" s="22" t="str">
        <f>IF((CN39/60)&gt;'タスク基本情報シート'!$F$10,"ERR","OK")</f>
        <v>OK</v>
      </c>
      <c r="CN39" s="22">
        <f>SUM(CN29:CN38)</f>
        <v>75</v>
      </c>
      <c r="CO39" s="22"/>
      <c r="CP39" s="23">
        <f>SUM(CP29:CP38)</f>
        <v>75</v>
      </c>
      <c r="CQ39" s="80"/>
      <c r="CR39" s="22" t="str">
        <f>IF((CS39/60)&gt;'タスク基本情報シート'!$F$3,"ERR","OK")</f>
        <v>OK</v>
      </c>
      <c r="CS39" s="49">
        <f>SUM(CS29:CS38)</f>
        <v>58</v>
      </c>
      <c r="CT39" s="23">
        <f>SUM(CT29:CT38)</f>
        <v>1</v>
      </c>
      <c r="CU39" s="80"/>
      <c r="CV39" s="22" t="str">
        <f>IF((CW39/60)&gt;'タスク基本情報シート'!$F$18,"ERR","OK")</f>
        <v>OK</v>
      </c>
      <c r="CW39" s="22">
        <f>SUM(CW29:CW38)</f>
        <v>0</v>
      </c>
      <c r="CX39" s="22"/>
      <c r="CY39" s="22"/>
      <c r="CZ39" s="22"/>
      <c r="DA39" s="23">
        <f>SUM(DA29:DA38)</f>
        <v>0</v>
      </c>
      <c r="DB39" s="80"/>
      <c r="DC39" s="22" t="str">
        <f>IF((DD39/60)&gt;'タスク基本情報シート'!$F$20,"ERR","OK")</f>
        <v>OK</v>
      </c>
      <c r="DD39" s="22">
        <f>SUM(DD29:DD36)</f>
        <v>0</v>
      </c>
      <c r="DE39" s="23">
        <f>SUM(DE29:DE36)</f>
        <v>0</v>
      </c>
      <c r="DF39" s="80"/>
      <c r="DG39" s="22" t="str">
        <f>IF((DH39/60)&gt;'タスク基本情報シート'!$F$13,"ERR","OK")</f>
        <v>OK</v>
      </c>
      <c r="DH39" s="22">
        <f>SUM(DH29:DH38)</f>
        <v>0</v>
      </c>
      <c r="DI39" s="22"/>
      <c r="DJ39" s="22"/>
      <c r="DK39" s="23">
        <f>SUM(DK29:DK31)</f>
        <v>0</v>
      </c>
    </row>
    <row r="40" spans="1:115" ht="15" thickBot="1">
      <c r="A40" s="195" t="s">
        <v>18</v>
      </c>
      <c r="B40" s="196">
        <f>SUMIF(G$4:AB$4,K$4,G40:AB40)</f>
        <v>3796.4318790944176</v>
      </c>
      <c r="C40" s="81"/>
      <c r="D40" s="33"/>
      <c r="E40" s="34"/>
      <c r="F40" s="34"/>
      <c r="G40" s="35">
        <f>IF(G39=0,0,G39/G$149*1000)</f>
        <v>400</v>
      </c>
      <c r="H40" s="81"/>
      <c r="I40" s="33"/>
      <c r="J40" s="50"/>
      <c r="K40" s="35">
        <f>IF(K39=0,0,K39/K$149*1000)</f>
        <v>894.7368421052631</v>
      </c>
      <c r="L40" s="81"/>
      <c r="M40" s="33"/>
      <c r="N40" s="34"/>
      <c r="O40" s="34"/>
      <c r="P40" s="34"/>
      <c r="Q40" s="34"/>
      <c r="R40" s="35">
        <f>IF(R39=0,0,R39/R$149*1000)</f>
        <v>777.7777777777778</v>
      </c>
      <c r="S40" s="87"/>
      <c r="T40" s="34"/>
      <c r="U40" s="34"/>
      <c r="V40" s="35">
        <f>IF(V39=0,0,V39/V$149*1000)</f>
        <v>872.2689075630252</v>
      </c>
      <c r="W40" s="87"/>
      <c r="X40" s="34"/>
      <c r="Y40" s="34"/>
      <c r="Z40" s="34"/>
      <c r="AA40" s="34"/>
      <c r="AB40" s="35">
        <f>IF(AB39=0,0,AB39/AB$149*1000)</f>
        <v>851.6483516483516</v>
      </c>
      <c r="AD40" s="195" t="s">
        <v>18</v>
      </c>
      <c r="AE40" s="196">
        <f>SUMIF(AJ$4:BE$4,AN$4,AJ40:BE40)</f>
        <v>4864.830508474576</v>
      </c>
      <c r="AF40" s="81"/>
      <c r="AG40" s="33"/>
      <c r="AH40" s="34"/>
      <c r="AI40" s="34"/>
      <c r="AJ40" s="35">
        <f>IF(AJ39=0,0,AJ39/AJ$149*1000)</f>
        <v>1000</v>
      </c>
      <c r="AK40" s="81"/>
      <c r="AL40" s="33"/>
      <c r="AM40" s="50"/>
      <c r="AN40" s="35">
        <f>IF(AN39=0,0,AN39/AN$149*1000)</f>
        <v>1000</v>
      </c>
      <c r="AO40" s="81"/>
      <c r="AP40" s="33"/>
      <c r="AQ40" s="34"/>
      <c r="AR40" s="34"/>
      <c r="AS40" s="34"/>
      <c r="AT40" s="34"/>
      <c r="AU40" s="35">
        <f>IF(AU39=0,0,AU39/AU$149*1000)</f>
        <v>875</v>
      </c>
      <c r="AV40" s="87"/>
      <c r="AW40" s="34"/>
      <c r="AX40" s="34"/>
      <c r="AY40" s="35">
        <f>IF(AY39=0,0,AY39/AY$149*1000)</f>
        <v>989.8305084745763</v>
      </c>
      <c r="AZ40" s="87"/>
      <c r="BA40" s="34"/>
      <c r="BB40" s="34"/>
      <c r="BC40" s="34"/>
      <c r="BD40" s="34"/>
      <c r="BE40" s="35">
        <f>IF(BE39=0,0,BE39/BE$149*1000)</f>
        <v>1000</v>
      </c>
      <c r="BG40" s="195" t="s">
        <v>18</v>
      </c>
      <c r="BH40" s="196">
        <f>SUMIF(BM$4:CH$4,BQ$4,BM40:CH40)</f>
        <v>3760.828625235405</v>
      </c>
      <c r="BI40" s="81"/>
      <c r="BJ40" s="33"/>
      <c r="BK40" s="34"/>
      <c r="BL40" s="34"/>
      <c r="BM40" s="35">
        <f>IF(BM39=0,0,BM39/BM$149*1000)</f>
        <v>0</v>
      </c>
      <c r="BN40" s="81"/>
      <c r="BO40" s="33"/>
      <c r="BP40" s="50"/>
      <c r="BQ40" s="35">
        <f>IF(BQ39=0,0,BQ39/BQ$149*1000)</f>
        <v>1000</v>
      </c>
      <c r="BR40" s="81"/>
      <c r="BS40" s="33"/>
      <c r="BT40" s="34"/>
      <c r="BU40" s="34"/>
      <c r="BV40" s="34"/>
      <c r="BW40" s="34"/>
      <c r="BX40" s="35">
        <f>IF(BX39=0,0,BX39/BX$149*1000)</f>
        <v>777.7777777777778</v>
      </c>
      <c r="BY40" s="87"/>
      <c r="BZ40" s="34"/>
      <c r="CA40" s="34"/>
      <c r="CB40" s="35">
        <f>IF(CB39=0,0,CB39/CB$149*1000)</f>
        <v>983.0508474576271</v>
      </c>
      <c r="CC40" s="87"/>
      <c r="CD40" s="34"/>
      <c r="CE40" s="34"/>
      <c r="CF40" s="34"/>
      <c r="CG40" s="34"/>
      <c r="CH40" s="35">
        <f>IF(CH39=0,0,CH39/CH$149*1000)</f>
        <v>1000</v>
      </c>
      <c r="CJ40" s="195" t="s">
        <v>18</v>
      </c>
      <c r="CK40" s="196">
        <f>SUMIF(CP$4:DK$4,CT$4,CP40:DK40)</f>
        <v>237.81676413255357</v>
      </c>
      <c r="CL40" s="81"/>
      <c r="CM40" s="33"/>
      <c r="CN40" s="34"/>
      <c r="CO40" s="34"/>
      <c r="CP40" s="35">
        <f>IF(CP39=0,0,CP39/CP$149*1000)</f>
        <v>185.18518518518516</v>
      </c>
      <c r="CQ40" s="81"/>
      <c r="CR40" s="33"/>
      <c r="CS40" s="50"/>
      <c r="CT40" s="35">
        <f>IF(CT39=0,0,CT39/CT$149*1000)</f>
        <v>52.63157894736842</v>
      </c>
      <c r="CU40" s="81"/>
      <c r="CV40" s="33"/>
      <c r="CW40" s="34"/>
      <c r="CX40" s="34"/>
      <c r="CY40" s="34"/>
      <c r="CZ40" s="34"/>
      <c r="DA40" s="35">
        <f>IF(DA39=0,0,DA39/DA$149*1000)</f>
        <v>0</v>
      </c>
      <c r="DB40" s="87"/>
      <c r="DC40" s="34"/>
      <c r="DD40" s="34"/>
      <c r="DE40" s="35">
        <f>IF(DE39=0,0,DE39/DE$149*1000)</f>
        <v>0</v>
      </c>
      <c r="DF40" s="87"/>
      <c r="DG40" s="34"/>
      <c r="DH40" s="34"/>
      <c r="DI40" s="34"/>
      <c r="DJ40" s="34"/>
      <c r="DK40" s="35">
        <f>IF(DK39=0,0,DK39/DK$149*1000)</f>
        <v>0</v>
      </c>
    </row>
    <row r="41" spans="1:115" ht="13.5" customHeight="1">
      <c r="A41" s="386"/>
      <c r="B41" s="388" t="s">
        <v>116</v>
      </c>
      <c r="C41" s="75"/>
      <c r="D41" s="8">
        <v>35</v>
      </c>
      <c r="E41" s="9">
        <f aca="true" t="shared" si="120" ref="E41:E50">C41*60+D41</f>
        <v>35</v>
      </c>
      <c r="F41" s="9">
        <v>30</v>
      </c>
      <c r="G41" s="76">
        <f>IF(F41&lt;&gt;0,IF(E41&gt;=F41,F41,0),0)</f>
        <v>30</v>
      </c>
      <c r="H41" s="75">
        <v>1</v>
      </c>
      <c r="I41" s="8">
        <v>4</v>
      </c>
      <c r="J41" s="9">
        <f aca="true" t="shared" si="121" ref="J41:J50">H41*60+I41</f>
        <v>64</v>
      </c>
      <c r="K41" s="76">
        <f>ROUNDDOWN(J41/30,0)</f>
        <v>2</v>
      </c>
      <c r="L41" s="75">
        <v>4</v>
      </c>
      <c r="M41" s="8">
        <v>7</v>
      </c>
      <c r="N41" s="9">
        <f aca="true" t="shared" si="122" ref="N41:N50">L41*60+M41</f>
        <v>247</v>
      </c>
      <c r="O41" s="9">
        <f>INT(N41/60)*60</f>
        <v>240</v>
      </c>
      <c r="P41" s="9">
        <f>IF(O41&lt;'タスク基本情報シート'!$E$18,O41,'タスク基本情報シート'!$E$18)</f>
        <v>240</v>
      </c>
      <c r="Q41" s="9">
        <f>LARGE(P41:P50,1)</f>
        <v>240</v>
      </c>
      <c r="R41" s="76">
        <f>Q41</f>
        <v>240</v>
      </c>
      <c r="S41" s="82">
        <v>2</v>
      </c>
      <c r="T41" s="8">
        <v>50</v>
      </c>
      <c r="U41" s="24">
        <f>S41*60+T41</f>
        <v>170</v>
      </c>
      <c r="V41" s="11">
        <f>IF(U41&lt;'タスク基本情報シート'!$E$20,U41,'タスク基本情報シート'!$E$20)</f>
        <v>170</v>
      </c>
      <c r="W41" s="82"/>
      <c r="X41" s="8">
        <v>50</v>
      </c>
      <c r="Y41" s="9">
        <f aca="true" t="shared" si="123" ref="Y41:Y50">W41*60+X41</f>
        <v>50</v>
      </c>
      <c r="Z41" s="9">
        <f>IF(Y41&lt;'タスク基本情報シート'!$E$13,Y41,'タスク基本情報シート'!$E$13)</f>
        <v>50</v>
      </c>
      <c r="AA41" s="9">
        <v>1</v>
      </c>
      <c r="AB41" s="76">
        <f>LARGE(Z41:Z50,AA41)</f>
        <v>115</v>
      </c>
      <c r="AD41" s="386"/>
      <c r="AE41" s="388" t="s">
        <v>142</v>
      </c>
      <c r="AF41" s="75"/>
      <c r="AG41" s="8">
        <v>31</v>
      </c>
      <c r="AH41" s="9">
        <f aca="true" t="shared" si="124" ref="AH41:AH50">AF41*60+AG41</f>
        <v>31</v>
      </c>
      <c r="AI41" s="9">
        <v>30</v>
      </c>
      <c r="AJ41" s="76">
        <f>IF(AI41&lt;&gt;0,IF(AH41&gt;=AI41,AI41,0),0)</f>
        <v>30</v>
      </c>
      <c r="AK41" s="75">
        <v>9</v>
      </c>
      <c r="AL41" s="8">
        <v>57</v>
      </c>
      <c r="AM41" s="9">
        <f aca="true" t="shared" si="125" ref="AM41:AM50">AK41*60+AL41</f>
        <v>597</v>
      </c>
      <c r="AN41" s="76">
        <f>ROUNDDOWN(AM41/30,0)</f>
        <v>19</v>
      </c>
      <c r="AO41" s="75">
        <v>1</v>
      </c>
      <c r="AP41" s="8">
        <v>2</v>
      </c>
      <c r="AQ41" s="9">
        <f aca="true" t="shared" si="126" ref="AQ41:AQ50">AO41*60+AP41</f>
        <v>62</v>
      </c>
      <c r="AR41" s="9">
        <f>INT(AQ41/60)*60</f>
        <v>60</v>
      </c>
      <c r="AS41" s="9">
        <f>IF(AR41&lt;'タスク基本情報シート'!$E$18,AR41,'タスク基本情報シート'!$E$18)</f>
        <v>60</v>
      </c>
      <c r="AT41" s="9">
        <f>LARGE(AS41:AS50,1)</f>
        <v>240</v>
      </c>
      <c r="AU41" s="76">
        <f>AT41</f>
        <v>240</v>
      </c>
      <c r="AV41" s="82">
        <v>1</v>
      </c>
      <c r="AW41" s="8">
        <v>31</v>
      </c>
      <c r="AX41" s="24">
        <f>AV41*60+AW41</f>
        <v>91</v>
      </c>
      <c r="AY41" s="11">
        <f>IF(AX41&lt;'タスク基本情報シート'!$E$20,AX41,'タスク基本情報シート'!$E$20)</f>
        <v>91</v>
      </c>
      <c r="AZ41" s="82">
        <v>1</v>
      </c>
      <c r="BA41" s="8">
        <v>1</v>
      </c>
      <c r="BB41" s="9">
        <f aca="true" t="shared" si="127" ref="BB41:BB50">AZ41*60+BA41</f>
        <v>61</v>
      </c>
      <c r="BC41" s="9">
        <f>IF(BB41&lt;'タスク基本情報シート'!$E$13,BB41,'タスク基本情報シート'!$E$13)</f>
        <v>61</v>
      </c>
      <c r="BD41" s="9">
        <v>1</v>
      </c>
      <c r="BE41" s="76">
        <f>LARGE(BC41:BC50,BD41)</f>
        <v>180</v>
      </c>
      <c r="BG41" s="386"/>
      <c r="BH41" s="388" t="s">
        <v>166</v>
      </c>
      <c r="BI41" s="75"/>
      <c r="BJ41" s="8">
        <v>30</v>
      </c>
      <c r="BK41" s="9">
        <f aca="true" t="shared" si="128" ref="BK41:BK50">BI41*60+BJ41</f>
        <v>30</v>
      </c>
      <c r="BL41" s="9">
        <v>30</v>
      </c>
      <c r="BM41" s="76">
        <f>IF(BL41&lt;&gt;0,IF(BK41&gt;=BL41,BL41,0),0)</f>
        <v>30</v>
      </c>
      <c r="BN41" s="75">
        <v>1</v>
      </c>
      <c r="BO41" s="8">
        <v>1</v>
      </c>
      <c r="BP41" s="9">
        <f aca="true" t="shared" si="129" ref="BP41:BP50">BN41*60+BO41</f>
        <v>61</v>
      </c>
      <c r="BQ41" s="76">
        <f>ROUNDDOWN(BP41/30,0)</f>
        <v>2</v>
      </c>
      <c r="BR41" s="75">
        <v>4</v>
      </c>
      <c r="BS41" s="8">
        <v>5</v>
      </c>
      <c r="BT41" s="9">
        <f aca="true" t="shared" si="130" ref="BT41:BT50">BR41*60+BS41</f>
        <v>245</v>
      </c>
      <c r="BU41" s="9">
        <f>INT(BT41/60)*60</f>
        <v>240</v>
      </c>
      <c r="BV41" s="9">
        <f>IF(BU41&lt;'タスク基本情報シート'!$E$18,BU41,'タスク基本情報シート'!$E$18)</f>
        <v>240</v>
      </c>
      <c r="BW41" s="9">
        <f>LARGE(BV41:BV50,1)</f>
        <v>240</v>
      </c>
      <c r="BX41" s="76">
        <f>BW41</f>
        <v>240</v>
      </c>
      <c r="BY41" s="82">
        <v>3</v>
      </c>
      <c r="BZ41" s="8">
        <v>1</v>
      </c>
      <c r="CA41" s="24">
        <f>BY41*60+BZ41</f>
        <v>181</v>
      </c>
      <c r="CB41" s="11">
        <f>IF(CA41&lt;'タスク基本情報シート'!$E$20,CA41,'タスク基本情報シート'!$E$20)</f>
        <v>180</v>
      </c>
      <c r="CC41" s="82"/>
      <c r="CD41" s="8">
        <v>56</v>
      </c>
      <c r="CE41" s="9">
        <f aca="true" t="shared" si="131" ref="CE41:CE50">CC41*60+CD41</f>
        <v>56</v>
      </c>
      <c r="CF41" s="9">
        <f>IF(CE41&lt;'タスク基本情報シート'!$E$13,CE41,'タスク基本情報シート'!$E$13)</f>
        <v>56</v>
      </c>
      <c r="CG41" s="9">
        <v>1</v>
      </c>
      <c r="CH41" s="76">
        <f>LARGE(CF41:CF50,CG41)</f>
        <v>180</v>
      </c>
      <c r="CJ41" s="386"/>
      <c r="CK41" s="388" t="s">
        <v>190</v>
      </c>
      <c r="CL41" s="82"/>
      <c r="CM41" s="8">
        <v>30</v>
      </c>
      <c r="CN41" s="9">
        <f aca="true" t="shared" si="132" ref="CN41:CN50">CL41*60+CM41</f>
        <v>30</v>
      </c>
      <c r="CO41" s="9">
        <v>30</v>
      </c>
      <c r="CP41" s="76">
        <f>IF(CO41&lt;&gt;0,IF(CN41&gt;=CO41,CO41,0),0)</f>
        <v>30</v>
      </c>
      <c r="CQ41" s="75">
        <v>1</v>
      </c>
      <c r="CR41" s="8"/>
      <c r="CS41" s="9">
        <f aca="true" t="shared" si="133" ref="CS41:CS50">CQ41*60+CR41</f>
        <v>60</v>
      </c>
      <c r="CT41" s="76">
        <f>ROUNDDOWN(CS41/30,0)</f>
        <v>2</v>
      </c>
      <c r="CU41" s="75">
        <v>4</v>
      </c>
      <c r="CV41" s="8"/>
      <c r="CW41" s="9">
        <f aca="true" t="shared" si="134" ref="CW41:CW50">CU41*60+CV41</f>
        <v>240</v>
      </c>
      <c r="CX41" s="9">
        <f>INT(CW41/60)*60</f>
        <v>240</v>
      </c>
      <c r="CY41" s="9">
        <f>IF(CX41&lt;'タスク基本情報シート'!$E$18,CX41,'タスク基本情報シート'!$E$18)</f>
        <v>240</v>
      </c>
      <c r="CZ41" s="9">
        <f>LARGE(CY41:CY50,1)</f>
        <v>240</v>
      </c>
      <c r="DA41" s="76">
        <f>CZ41</f>
        <v>240</v>
      </c>
      <c r="DB41" s="82">
        <v>1</v>
      </c>
      <c r="DC41" s="8">
        <v>14</v>
      </c>
      <c r="DD41" s="24">
        <f>DB41*60+DC41</f>
        <v>74</v>
      </c>
      <c r="DE41" s="11">
        <f>IF(DD41&lt;'タスク基本情報シート'!$E$20,DD41,'タスク基本情報シート'!$E$20)</f>
        <v>74</v>
      </c>
      <c r="DF41" s="82">
        <v>2</v>
      </c>
      <c r="DG41" s="8"/>
      <c r="DH41" s="9">
        <f aca="true" t="shared" si="135" ref="DH41:DH50">DF41*60+DG41</f>
        <v>120</v>
      </c>
      <c r="DI41" s="9">
        <f>IF(DH41&lt;'タスク基本情報シート'!$E$13,DH41,'タスク基本情報シート'!$E$13)</f>
        <v>120</v>
      </c>
      <c r="DJ41" s="9">
        <v>1</v>
      </c>
      <c r="DK41" s="76">
        <f>LARGE(DI41:DI50,DJ41)</f>
        <v>180</v>
      </c>
    </row>
    <row r="42" spans="1:115" ht="13.5" customHeight="1">
      <c r="A42" s="387"/>
      <c r="B42" s="389"/>
      <c r="C42" s="77"/>
      <c r="D42" s="12">
        <v>49</v>
      </c>
      <c r="E42" s="13">
        <f t="shared" si="120"/>
        <v>49</v>
      </c>
      <c r="F42" s="13">
        <f>IF(G41=0,F41,F41+15)</f>
        <v>45</v>
      </c>
      <c r="G42" s="15">
        <f aca="true" t="shared" si="136" ref="G42:G50">IF(F42&lt;&gt;0,IF(E42&gt;=F42,F42,0),0)</f>
        <v>45</v>
      </c>
      <c r="H42" s="77">
        <v>1</v>
      </c>
      <c r="I42" s="12">
        <v>12</v>
      </c>
      <c r="J42" s="47">
        <f t="shared" si="121"/>
        <v>72</v>
      </c>
      <c r="K42" s="15">
        <f aca="true" t="shared" si="137" ref="K42:K50">ROUNDDOWN(J42/30,0)</f>
        <v>2</v>
      </c>
      <c r="L42" s="77">
        <v>2</v>
      </c>
      <c r="M42" s="12">
        <v>2</v>
      </c>
      <c r="N42" s="13">
        <f t="shared" si="122"/>
        <v>122</v>
      </c>
      <c r="O42" s="13">
        <f aca="true" t="shared" si="138" ref="O42:O50">INT(N42/60)*60</f>
        <v>120</v>
      </c>
      <c r="P42" s="13">
        <f>IF(O42&lt;'タスク基本情報シート'!$E$18,O42,'タスク基本情報シート'!$E$18)</f>
        <v>120</v>
      </c>
      <c r="Q42" s="13">
        <f>LARGE(P41:P50,2)</f>
        <v>180</v>
      </c>
      <c r="R42" s="15">
        <f>IF(Q42&lt;=(R41-60),Q42,IF((R41-60)&lt;0,0,(R41-60)))</f>
        <v>180</v>
      </c>
      <c r="S42" s="83"/>
      <c r="T42" s="12">
        <v>45</v>
      </c>
      <c r="U42" s="26">
        <f aca="true" t="shared" si="139" ref="U42:U48">S42*60+T42</f>
        <v>45</v>
      </c>
      <c r="V42" s="15">
        <f>IF(U42&lt;'タスク基本情報シート'!$E$20,U42,'タスク基本情報シート'!$E$20)</f>
        <v>45</v>
      </c>
      <c r="W42" s="83">
        <v>1</v>
      </c>
      <c r="X42" s="12">
        <v>17</v>
      </c>
      <c r="Y42" s="13">
        <f t="shared" si="123"/>
        <v>77</v>
      </c>
      <c r="Z42" s="13">
        <f>IF(Y42&lt;'タスク基本情報シート'!$E$13,Y42,'タスク基本情報シート'!$E$13)</f>
        <v>77</v>
      </c>
      <c r="AA42" s="13">
        <v>2</v>
      </c>
      <c r="AB42" s="15">
        <f>LARGE(Z41:Z50,AA42)</f>
        <v>84</v>
      </c>
      <c r="AD42" s="387"/>
      <c r="AE42" s="389"/>
      <c r="AF42" s="77"/>
      <c r="AG42" s="12">
        <v>47</v>
      </c>
      <c r="AH42" s="13">
        <f t="shared" si="124"/>
        <v>47</v>
      </c>
      <c r="AI42" s="13">
        <f>IF(AJ41=0,AI41,AI41+15)</f>
        <v>45</v>
      </c>
      <c r="AJ42" s="15">
        <f aca="true" t="shared" si="140" ref="AJ42:AJ50">IF(AI42&lt;&gt;0,IF(AH42&gt;=AI42,AI42,0),0)</f>
        <v>45</v>
      </c>
      <c r="AK42" s="77"/>
      <c r="AL42" s="12"/>
      <c r="AM42" s="47">
        <f t="shared" si="125"/>
        <v>0</v>
      </c>
      <c r="AN42" s="15">
        <f aca="true" t="shared" si="141" ref="AN42:AN50">ROUNDDOWN(AM42/30,0)</f>
        <v>0</v>
      </c>
      <c r="AO42" s="77">
        <v>4</v>
      </c>
      <c r="AP42" s="12">
        <v>1</v>
      </c>
      <c r="AQ42" s="13">
        <f t="shared" si="126"/>
        <v>241</v>
      </c>
      <c r="AR42" s="13">
        <f aca="true" t="shared" si="142" ref="AR42:AR50">INT(AQ42/60)*60</f>
        <v>240</v>
      </c>
      <c r="AS42" s="13">
        <f>IF(AR42&lt;'タスク基本情報シート'!$E$18,AR42,'タスク基本情報シート'!$E$18)</f>
        <v>240</v>
      </c>
      <c r="AT42" s="13">
        <f>LARGE(AS41:AS50,2)</f>
        <v>180</v>
      </c>
      <c r="AU42" s="15">
        <f>IF(AT42&lt;=(AU41-60),AT42,IF((AU41-60)&lt;0,0,(AU41-60)))</f>
        <v>180</v>
      </c>
      <c r="AV42" s="83">
        <v>3</v>
      </c>
      <c r="AW42" s="12"/>
      <c r="AX42" s="26">
        <f aca="true" t="shared" si="143" ref="AX42:AX48">AV42*60+AW42</f>
        <v>180</v>
      </c>
      <c r="AY42" s="15">
        <f>IF(AX42&lt;'タスク基本情報シート'!$E$20,AX42,'タスク基本情報シート'!$E$20)</f>
        <v>180</v>
      </c>
      <c r="AZ42" s="83">
        <v>2</v>
      </c>
      <c r="BA42" s="12">
        <v>58</v>
      </c>
      <c r="BB42" s="13">
        <f t="shared" si="127"/>
        <v>178</v>
      </c>
      <c r="BC42" s="13">
        <f>IF(BB42&lt;'タスク基本情報シート'!$E$13,BB42,'タスク基本情報シート'!$E$13)</f>
        <v>178</v>
      </c>
      <c r="BD42" s="13">
        <v>2</v>
      </c>
      <c r="BE42" s="15">
        <f>LARGE(BC41:BC50,BD42)</f>
        <v>178</v>
      </c>
      <c r="BG42" s="387"/>
      <c r="BH42" s="389"/>
      <c r="BI42" s="77"/>
      <c r="BJ42" s="12">
        <v>46</v>
      </c>
      <c r="BK42" s="13">
        <f t="shared" si="128"/>
        <v>46</v>
      </c>
      <c r="BL42" s="13">
        <f>IF(BM41=0,BL41,BL41+15)</f>
        <v>45</v>
      </c>
      <c r="BM42" s="15">
        <f aca="true" t="shared" si="144" ref="BM42:BM50">IF(BL42&lt;&gt;0,IF(BK42&gt;=BL42,BL42,0),0)</f>
        <v>45</v>
      </c>
      <c r="BN42" s="77">
        <v>2</v>
      </c>
      <c r="BO42" s="12">
        <v>37</v>
      </c>
      <c r="BP42" s="47">
        <f t="shared" si="129"/>
        <v>157</v>
      </c>
      <c r="BQ42" s="15">
        <f aca="true" t="shared" si="145" ref="BQ42:BQ50">ROUNDDOWN(BP42/30,0)</f>
        <v>5</v>
      </c>
      <c r="BR42" s="77">
        <v>2</v>
      </c>
      <c r="BS42" s="12"/>
      <c r="BT42" s="13">
        <f t="shared" si="130"/>
        <v>120</v>
      </c>
      <c r="BU42" s="13">
        <f aca="true" t="shared" si="146" ref="BU42:BU50">INT(BT42/60)*60</f>
        <v>120</v>
      </c>
      <c r="BV42" s="13">
        <f>IF(BU42&lt;'タスク基本情報シート'!$E$18,BU42,'タスク基本情報シート'!$E$18)</f>
        <v>120</v>
      </c>
      <c r="BW42" s="13">
        <f>LARGE(BV41:BV50,2)</f>
        <v>180</v>
      </c>
      <c r="BX42" s="15">
        <f>IF(BW42&lt;=(BX41-60),BW42,IF((BX41-60)&lt;0,0,(BX41-60)))</f>
        <v>180</v>
      </c>
      <c r="BY42" s="83">
        <v>2</v>
      </c>
      <c r="BZ42" s="12">
        <v>48</v>
      </c>
      <c r="CA42" s="26">
        <f aca="true" t="shared" si="147" ref="CA42:CA48">BY42*60+BZ42</f>
        <v>168</v>
      </c>
      <c r="CB42" s="15">
        <f>IF(CA42&lt;'タスク基本情報シート'!$E$20,CA42,'タスク基本情報シート'!$E$20)</f>
        <v>168</v>
      </c>
      <c r="CC42" s="83">
        <v>1</v>
      </c>
      <c r="CD42" s="12">
        <v>55</v>
      </c>
      <c r="CE42" s="13">
        <f t="shared" si="131"/>
        <v>115</v>
      </c>
      <c r="CF42" s="13">
        <f>IF(CE42&lt;'タスク基本情報シート'!$E$13,CE42,'タスク基本情報シート'!$E$13)</f>
        <v>115</v>
      </c>
      <c r="CG42" s="13">
        <v>2</v>
      </c>
      <c r="CH42" s="15">
        <f>LARGE(CF41:CF50,CG42)</f>
        <v>175</v>
      </c>
      <c r="CJ42" s="387"/>
      <c r="CK42" s="389"/>
      <c r="CL42" s="83"/>
      <c r="CM42" s="12">
        <v>45</v>
      </c>
      <c r="CN42" s="13">
        <f t="shared" si="132"/>
        <v>45</v>
      </c>
      <c r="CO42" s="13">
        <f>IF(CP41=0,CO41,CO41+15)</f>
        <v>45</v>
      </c>
      <c r="CP42" s="15">
        <f aca="true" t="shared" si="148" ref="CP42:CP50">IF(CO42&lt;&gt;0,IF(CN42&gt;=CO42,CO42,0),0)</f>
        <v>45</v>
      </c>
      <c r="CQ42" s="77"/>
      <c r="CR42" s="12">
        <v>30</v>
      </c>
      <c r="CS42" s="47">
        <f t="shared" si="133"/>
        <v>30</v>
      </c>
      <c r="CT42" s="15">
        <f aca="true" t="shared" si="149" ref="CT42:CT50">ROUNDDOWN(CS42/30,0)</f>
        <v>1</v>
      </c>
      <c r="CU42" s="77">
        <v>1</v>
      </c>
      <c r="CV42" s="12"/>
      <c r="CW42" s="13">
        <f t="shared" si="134"/>
        <v>60</v>
      </c>
      <c r="CX42" s="13">
        <f aca="true" t="shared" si="150" ref="CX42:CX50">INT(CW42/60)*60</f>
        <v>60</v>
      </c>
      <c r="CY42" s="13">
        <f>IF(CX42&lt;'タスク基本情報シート'!$E$18,CX42,'タスク基本情報シート'!$E$18)</f>
        <v>60</v>
      </c>
      <c r="CZ42" s="13">
        <f>LARGE(CY41:CY50,2)</f>
        <v>180</v>
      </c>
      <c r="DA42" s="15">
        <f>IF(CZ42&lt;=(DA41-60),CZ42,IF((DA41-60)&lt;0,0,(DA41-60)))</f>
        <v>180</v>
      </c>
      <c r="DB42" s="83">
        <v>2</v>
      </c>
      <c r="DC42" s="12">
        <v>41</v>
      </c>
      <c r="DD42" s="26">
        <f aca="true" t="shared" si="151" ref="DD42:DD48">DB42*60+DC42</f>
        <v>161</v>
      </c>
      <c r="DE42" s="15">
        <f>IF(DD42&lt;'タスク基本情報シート'!$E$20,DD42,'タスク基本情報シート'!$E$20)</f>
        <v>161</v>
      </c>
      <c r="DF42" s="83">
        <v>3</v>
      </c>
      <c r="DG42" s="12"/>
      <c r="DH42" s="13">
        <f t="shared" si="135"/>
        <v>180</v>
      </c>
      <c r="DI42" s="13">
        <f>IF(DH42&lt;'タスク基本情報シート'!$E$13,DH42,'タスク基本情報シート'!$E$13)</f>
        <v>180</v>
      </c>
      <c r="DJ42" s="13">
        <v>2</v>
      </c>
      <c r="DK42" s="15">
        <f>LARGE(DI41:DI50,DJ42)</f>
        <v>120</v>
      </c>
    </row>
    <row r="43" spans="1:115" ht="13.5" customHeight="1">
      <c r="A43" s="390" t="str">
        <f>IF(VLOOKUP(B41,'選手基本情報シート'!$B$4:$C$51,2)&lt;&gt;0,VLOOKUP(B41,'選手基本情報シート'!$B$4:$C$51,2),"")</f>
        <v>奥川　篤生</v>
      </c>
      <c r="B43" s="391"/>
      <c r="C43" s="77">
        <v>1</v>
      </c>
      <c r="D43" s="12">
        <v>7</v>
      </c>
      <c r="E43" s="13">
        <f t="shared" si="120"/>
        <v>67</v>
      </c>
      <c r="F43" s="13">
        <f aca="true" t="shared" si="152" ref="F43:F50">IF(G42=0,F42,F42+15)</f>
        <v>60</v>
      </c>
      <c r="G43" s="15">
        <f t="shared" si="136"/>
        <v>60</v>
      </c>
      <c r="H43" s="77">
        <v>1</v>
      </c>
      <c r="I43" s="12">
        <v>8</v>
      </c>
      <c r="J43" s="47">
        <f t="shared" si="121"/>
        <v>68</v>
      </c>
      <c r="K43" s="15">
        <f t="shared" si="137"/>
        <v>2</v>
      </c>
      <c r="L43" s="77">
        <v>3</v>
      </c>
      <c r="M43" s="12">
        <v>25</v>
      </c>
      <c r="N43" s="13">
        <f t="shared" si="122"/>
        <v>205</v>
      </c>
      <c r="O43" s="13">
        <f t="shared" si="138"/>
        <v>180</v>
      </c>
      <c r="P43" s="13">
        <f>IF(O43&lt;'タスク基本情報シート'!$E$18,O43,'タスク基本情報シート'!$E$18)</f>
        <v>180</v>
      </c>
      <c r="Q43" s="13">
        <f>LARGE(P41:P50,3)</f>
        <v>120</v>
      </c>
      <c r="R43" s="15">
        <f aca="true" t="shared" si="153" ref="R43:R50">IF(Q43&lt;=(R42-60),Q43,IF((R42-60)&lt;0,0,(R42-60)))</f>
        <v>120</v>
      </c>
      <c r="S43" s="83">
        <v>1</v>
      </c>
      <c r="T43" s="12">
        <v>16</v>
      </c>
      <c r="U43" s="26">
        <f t="shared" si="139"/>
        <v>76</v>
      </c>
      <c r="V43" s="15">
        <f>IF(U43&lt;'タスク基本情報シート'!$E$20,U43,'タスク基本情報シート'!$E$20)</f>
        <v>76</v>
      </c>
      <c r="W43" s="83">
        <v>1</v>
      </c>
      <c r="X43" s="12">
        <v>55</v>
      </c>
      <c r="Y43" s="13">
        <f t="shared" si="123"/>
        <v>115</v>
      </c>
      <c r="Z43" s="13">
        <f>IF(Y43&lt;'タスク基本情報シート'!$E$13,Y43,'タスク基本情報シート'!$E$13)</f>
        <v>115</v>
      </c>
      <c r="AA43" s="13">
        <v>3</v>
      </c>
      <c r="AB43" s="15">
        <f>LARGE(Z41:Z50,AA43)</f>
        <v>83</v>
      </c>
      <c r="AD43" s="390" t="str">
        <f>IF(VLOOKUP(AE41,'選手基本情報シート'!$B$4:$C$51,2)&lt;&gt;0,VLOOKUP(AE41,'選手基本情報シート'!$B$4:$C$51,2),"")</f>
        <v>横塚　洋人</v>
      </c>
      <c r="AE43" s="391"/>
      <c r="AF43" s="77">
        <v>1</v>
      </c>
      <c r="AG43" s="12">
        <v>2</v>
      </c>
      <c r="AH43" s="13">
        <f t="shared" si="124"/>
        <v>62</v>
      </c>
      <c r="AI43" s="13">
        <f aca="true" t="shared" si="154" ref="AI43:AI50">IF(AJ42=0,AI42,AI42+15)</f>
        <v>60</v>
      </c>
      <c r="AJ43" s="15">
        <f t="shared" si="140"/>
        <v>60</v>
      </c>
      <c r="AK43" s="77"/>
      <c r="AL43" s="12"/>
      <c r="AM43" s="47">
        <f t="shared" si="125"/>
        <v>0</v>
      </c>
      <c r="AN43" s="15">
        <f t="shared" si="141"/>
        <v>0</v>
      </c>
      <c r="AO43" s="77">
        <v>3</v>
      </c>
      <c r="AP43" s="12">
        <v>5</v>
      </c>
      <c r="AQ43" s="13">
        <f t="shared" si="126"/>
        <v>185</v>
      </c>
      <c r="AR43" s="13">
        <f t="shared" si="142"/>
        <v>180</v>
      </c>
      <c r="AS43" s="13">
        <f>IF(AR43&lt;'タスク基本情報シート'!$E$18,AR43,'タスク基本情報シート'!$E$18)</f>
        <v>180</v>
      </c>
      <c r="AT43" s="13">
        <f>LARGE(AS41:AS50,3)</f>
        <v>60</v>
      </c>
      <c r="AU43" s="15">
        <f aca="true" t="shared" si="155" ref="AU43:AU50">IF(AT43&lt;=(AU42-60),AT43,IF((AU42-60)&lt;0,0,(AU42-60)))</f>
        <v>60</v>
      </c>
      <c r="AV43" s="83">
        <v>1</v>
      </c>
      <c r="AW43" s="12">
        <v>3</v>
      </c>
      <c r="AX43" s="26">
        <f t="shared" si="143"/>
        <v>63</v>
      </c>
      <c r="AY43" s="15">
        <f>IF(AX43&lt;'タスク基本情報シート'!$E$20,AX43,'タスク基本情報シート'!$E$20)</f>
        <v>63</v>
      </c>
      <c r="AZ43" s="83">
        <v>3</v>
      </c>
      <c r="BA43" s="12"/>
      <c r="BB43" s="13">
        <f t="shared" si="127"/>
        <v>180</v>
      </c>
      <c r="BC43" s="13">
        <f>IF(BB43&lt;'タスク基本情報シート'!$E$13,BB43,'タスク基本情報シート'!$E$13)</f>
        <v>180</v>
      </c>
      <c r="BD43" s="13">
        <v>3</v>
      </c>
      <c r="BE43" s="15">
        <f>LARGE(BC41:BC50,BD43)</f>
        <v>138</v>
      </c>
      <c r="BG43" s="390" t="str">
        <f>IF(VLOOKUP(BH41,'選手基本情報シート'!$B$4:$C$51,2)&lt;&gt;0,VLOOKUP(BH41,'選手基本情報シート'!$B$4:$C$51,2),"")</f>
        <v>小川　仁</v>
      </c>
      <c r="BH43" s="391"/>
      <c r="BI43" s="77">
        <v>1</v>
      </c>
      <c r="BJ43" s="12">
        <v>1</v>
      </c>
      <c r="BK43" s="13">
        <f t="shared" si="128"/>
        <v>61</v>
      </c>
      <c r="BL43" s="13">
        <f aca="true" t="shared" si="156" ref="BL43:BL50">IF(BM42=0,BL42,BL42+15)</f>
        <v>60</v>
      </c>
      <c r="BM43" s="15">
        <f t="shared" si="144"/>
        <v>60</v>
      </c>
      <c r="BN43" s="77">
        <v>2</v>
      </c>
      <c r="BO43" s="12">
        <v>33</v>
      </c>
      <c r="BP43" s="47">
        <f t="shared" si="129"/>
        <v>153</v>
      </c>
      <c r="BQ43" s="15">
        <f t="shared" si="145"/>
        <v>5</v>
      </c>
      <c r="BR43" s="77">
        <v>3</v>
      </c>
      <c r="BS43" s="12">
        <v>6</v>
      </c>
      <c r="BT43" s="13">
        <f t="shared" si="130"/>
        <v>186</v>
      </c>
      <c r="BU43" s="13">
        <f t="shared" si="146"/>
        <v>180</v>
      </c>
      <c r="BV43" s="13">
        <f>IF(BU43&lt;'タスク基本情報シート'!$E$18,BU43,'タスク基本情報シート'!$E$18)</f>
        <v>180</v>
      </c>
      <c r="BW43" s="13">
        <f>LARGE(BV41:BV50,3)</f>
        <v>120</v>
      </c>
      <c r="BX43" s="15">
        <f aca="true" t="shared" si="157" ref="BX43:BX50">IF(BW43&lt;=(BX42-60),BW43,IF((BX42-60)&lt;0,0,(BX42-60)))</f>
        <v>120</v>
      </c>
      <c r="BY43" s="83">
        <v>2</v>
      </c>
      <c r="BZ43" s="12">
        <v>52</v>
      </c>
      <c r="CA43" s="26">
        <f t="shared" si="147"/>
        <v>172</v>
      </c>
      <c r="CB43" s="15">
        <f>IF(CA43&lt;'タスク基本情報シート'!$E$20,CA43,'タスク基本情報シート'!$E$20)</f>
        <v>172</v>
      </c>
      <c r="CC43" s="83">
        <v>2</v>
      </c>
      <c r="CD43" s="12">
        <v>55</v>
      </c>
      <c r="CE43" s="13">
        <f t="shared" si="131"/>
        <v>175</v>
      </c>
      <c r="CF43" s="13">
        <f>IF(CE43&lt;'タスク基本情報シート'!$E$13,CE43,'タスク基本情報シート'!$E$13)</f>
        <v>175</v>
      </c>
      <c r="CG43" s="13">
        <v>3</v>
      </c>
      <c r="CH43" s="15">
        <f>LARGE(CF41:CF50,CG43)</f>
        <v>115</v>
      </c>
      <c r="CJ43" s="390" t="str">
        <f>IF(VLOOKUP(CK41,'選手基本情報シート'!$B$4:$C$51,2)&lt;&gt;0,VLOOKUP(CK41,'選手基本情報シート'!$B$4:$C$51,2),"")</f>
        <v>金井塚　徹</v>
      </c>
      <c r="CK43" s="391"/>
      <c r="CL43" s="83">
        <v>1</v>
      </c>
      <c r="CM43" s="12"/>
      <c r="CN43" s="13">
        <f t="shared" si="132"/>
        <v>60</v>
      </c>
      <c r="CO43" s="13">
        <f aca="true" t="shared" si="158" ref="CO43:CO50">IF(CP42=0,CO42,CO42+15)</f>
        <v>60</v>
      </c>
      <c r="CP43" s="15">
        <f t="shared" si="148"/>
        <v>60</v>
      </c>
      <c r="CQ43" s="77">
        <v>1</v>
      </c>
      <c r="CR43" s="12"/>
      <c r="CS43" s="47">
        <f t="shared" si="133"/>
        <v>60</v>
      </c>
      <c r="CT43" s="15">
        <f t="shared" si="149"/>
        <v>2</v>
      </c>
      <c r="CU43" s="83">
        <v>3</v>
      </c>
      <c r="CV43" s="12"/>
      <c r="CW43" s="13">
        <f t="shared" si="134"/>
        <v>180</v>
      </c>
      <c r="CX43" s="13">
        <f t="shared" si="150"/>
        <v>180</v>
      </c>
      <c r="CY43" s="13">
        <f>IF(CX43&lt;'タスク基本情報シート'!$E$18,CX43,'タスク基本情報シート'!$E$18)</f>
        <v>180</v>
      </c>
      <c r="CZ43" s="13">
        <f>LARGE(CY41:CY50,3)</f>
        <v>60</v>
      </c>
      <c r="DA43" s="15">
        <f aca="true" t="shared" si="159" ref="DA43:DA50">IF(CZ43&lt;=(DA42-60),CZ43,IF((DA42-60)&lt;0,0,(DA42-60)))</f>
        <v>60</v>
      </c>
      <c r="DB43" s="83"/>
      <c r="DC43" s="12">
        <v>43</v>
      </c>
      <c r="DD43" s="26">
        <f t="shared" si="151"/>
        <v>43</v>
      </c>
      <c r="DE43" s="15">
        <f>IF(DD43&lt;'タスク基本情報シート'!$E$20,DD43,'タスク基本情報シート'!$E$20)</f>
        <v>43</v>
      </c>
      <c r="DF43" s="83">
        <v>1</v>
      </c>
      <c r="DG43" s="12">
        <v>17</v>
      </c>
      <c r="DH43" s="13">
        <f t="shared" si="135"/>
        <v>77</v>
      </c>
      <c r="DI43" s="13">
        <f>IF(DH43&lt;'タスク基本情報シート'!$E$13,DH43,'タスク基本情報シート'!$E$13)</f>
        <v>77</v>
      </c>
      <c r="DJ43" s="13">
        <v>3</v>
      </c>
      <c r="DK43" s="15">
        <f>LARGE(DI41:DI50,DJ43)</f>
        <v>106</v>
      </c>
    </row>
    <row r="44" spans="1:115" ht="13.5" customHeight="1">
      <c r="A44" s="390"/>
      <c r="B44" s="391"/>
      <c r="C44" s="77">
        <v>1</v>
      </c>
      <c r="D44" s="12">
        <v>17</v>
      </c>
      <c r="E44" s="13">
        <f t="shared" si="120"/>
        <v>77</v>
      </c>
      <c r="F44" s="13">
        <f t="shared" si="152"/>
        <v>75</v>
      </c>
      <c r="G44" s="15">
        <f t="shared" si="136"/>
        <v>75</v>
      </c>
      <c r="H44" s="77">
        <v>1</v>
      </c>
      <c r="I44" s="12">
        <v>3</v>
      </c>
      <c r="J44" s="47">
        <f t="shared" si="121"/>
        <v>63</v>
      </c>
      <c r="K44" s="15">
        <f t="shared" si="137"/>
        <v>2</v>
      </c>
      <c r="L44" s="77"/>
      <c r="M44" s="12"/>
      <c r="N44" s="13">
        <f t="shared" si="122"/>
        <v>0</v>
      </c>
      <c r="O44" s="13">
        <f t="shared" si="138"/>
        <v>0</v>
      </c>
      <c r="P44" s="13">
        <f>IF(O44&lt;'タスク基本情報シート'!$E$18,O44,'タスク基本情報シート'!$E$18)</f>
        <v>0</v>
      </c>
      <c r="Q44" s="13">
        <f>LARGE(P41:P50,4)</f>
        <v>0</v>
      </c>
      <c r="R44" s="15">
        <f t="shared" si="153"/>
        <v>0</v>
      </c>
      <c r="S44" s="83">
        <v>1</v>
      </c>
      <c r="T44" s="12">
        <v>11</v>
      </c>
      <c r="U44" s="26">
        <f t="shared" si="139"/>
        <v>71</v>
      </c>
      <c r="V44" s="15">
        <f>IF(U44&lt;'タスク基本情報シート'!$E$20,U44,'タスク基本情報シート'!$E$20)</f>
        <v>71</v>
      </c>
      <c r="W44" s="83">
        <v>1</v>
      </c>
      <c r="X44" s="12">
        <v>24</v>
      </c>
      <c r="Y44" s="13">
        <f t="shared" si="123"/>
        <v>84</v>
      </c>
      <c r="Z44" s="13">
        <f>IF(Y44&lt;'タスク基本情報シート'!$E$13,Y44,'タスク基本情報シート'!$E$13)</f>
        <v>84</v>
      </c>
      <c r="AA44" s="46"/>
      <c r="AB44" s="90"/>
      <c r="AD44" s="390"/>
      <c r="AE44" s="391"/>
      <c r="AF44" s="77">
        <v>1</v>
      </c>
      <c r="AG44" s="12">
        <v>18</v>
      </c>
      <c r="AH44" s="13">
        <f t="shared" si="124"/>
        <v>78</v>
      </c>
      <c r="AI44" s="13">
        <f t="shared" si="154"/>
        <v>75</v>
      </c>
      <c r="AJ44" s="15">
        <f t="shared" si="140"/>
        <v>75</v>
      </c>
      <c r="AK44" s="77"/>
      <c r="AL44" s="12"/>
      <c r="AM44" s="47">
        <f t="shared" si="125"/>
        <v>0</v>
      </c>
      <c r="AN44" s="15">
        <f t="shared" si="141"/>
        <v>0</v>
      </c>
      <c r="AO44" s="83"/>
      <c r="AP44" s="12"/>
      <c r="AQ44" s="13">
        <f t="shared" si="126"/>
        <v>0</v>
      </c>
      <c r="AR44" s="13">
        <f t="shared" si="142"/>
        <v>0</v>
      </c>
      <c r="AS44" s="13">
        <f>IF(AR44&lt;'タスク基本情報シート'!$E$18,AR44,'タスク基本情報シート'!$E$18)</f>
        <v>0</v>
      </c>
      <c r="AT44" s="13">
        <f>LARGE(AS41:AS50,4)</f>
        <v>0</v>
      </c>
      <c r="AU44" s="15">
        <f t="shared" si="155"/>
        <v>0</v>
      </c>
      <c r="AV44" s="83">
        <v>2</v>
      </c>
      <c r="AW44" s="12">
        <v>23</v>
      </c>
      <c r="AX44" s="26">
        <f t="shared" si="143"/>
        <v>143</v>
      </c>
      <c r="AY44" s="15">
        <f>IF(AX44&lt;'タスク基本情報シート'!$E$20,AX44,'タスク基本情報シート'!$E$20)</f>
        <v>143</v>
      </c>
      <c r="AZ44" s="83">
        <v>2</v>
      </c>
      <c r="BA44" s="12">
        <v>18</v>
      </c>
      <c r="BB44" s="13">
        <f t="shared" si="127"/>
        <v>138</v>
      </c>
      <c r="BC44" s="13">
        <f>IF(BB44&lt;'タスク基本情報シート'!$E$13,BB44,'タスク基本情報シート'!$E$13)</f>
        <v>138</v>
      </c>
      <c r="BD44" s="46"/>
      <c r="BE44" s="90"/>
      <c r="BG44" s="390"/>
      <c r="BH44" s="391"/>
      <c r="BI44" s="77">
        <v>1</v>
      </c>
      <c r="BJ44" s="12">
        <v>16</v>
      </c>
      <c r="BK44" s="13">
        <f t="shared" si="128"/>
        <v>76</v>
      </c>
      <c r="BL44" s="13">
        <f t="shared" si="156"/>
        <v>75</v>
      </c>
      <c r="BM44" s="15">
        <f t="shared" si="144"/>
        <v>75</v>
      </c>
      <c r="BN44" s="77">
        <v>1</v>
      </c>
      <c r="BO44" s="12">
        <v>32</v>
      </c>
      <c r="BP44" s="47">
        <f t="shared" si="129"/>
        <v>92</v>
      </c>
      <c r="BQ44" s="15">
        <f t="shared" si="145"/>
        <v>3</v>
      </c>
      <c r="BR44" s="77"/>
      <c r="BS44" s="12"/>
      <c r="BT44" s="13">
        <f t="shared" si="130"/>
        <v>0</v>
      </c>
      <c r="BU44" s="13">
        <f t="shared" si="146"/>
        <v>0</v>
      </c>
      <c r="BV44" s="13">
        <f>IF(BU44&lt;'タスク基本情報シート'!$E$18,BU44,'タスク基本情報シート'!$E$18)</f>
        <v>0</v>
      </c>
      <c r="BW44" s="13">
        <f>LARGE(BV41:BV50,4)</f>
        <v>0</v>
      </c>
      <c r="BX44" s="15">
        <f t="shared" si="157"/>
        <v>0</v>
      </c>
      <c r="BY44" s="83">
        <v>1</v>
      </c>
      <c r="BZ44" s="12">
        <v>10</v>
      </c>
      <c r="CA44" s="26">
        <f t="shared" si="147"/>
        <v>70</v>
      </c>
      <c r="CB44" s="15">
        <f>IF(CA44&lt;'タスク基本情報シート'!$E$20,CA44,'タスク基本情報シート'!$E$20)</f>
        <v>70</v>
      </c>
      <c r="CC44" s="83">
        <v>3</v>
      </c>
      <c r="CD44" s="12">
        <v>15</v>
      </c>
      <c r="CE44" s="13">
        <f t="shared" si="131"/>
        <v>195</v>
      </c>
      <c r="CF44" s="13">
        <f>IF(CE44&lt;'タスク基本情報シート'!$E$13,CE44,'タスク基本情報シート'!$E$13)</f>
        <v>180</v>
      </c>
      <c r="CG44" s="46"/>
      <c r="CH44" s="90"/>
      <c r="CJ44" s="390"/>
      <c r="CK44" s="391"/>
      <c r="CL44" s="83">
        <v>1</v>
      </c>
      <c r="CM44" s="12">
        <v>15</v>
      </c>
      <c r="CN44" s="13">
        <f t="shared" si="132"/>
        <v>75</v>
      </c>
      <c r="CO44" s="13">
        <f t="shared" si="158"/>
        <v>75</v>
      </c>
      <c r="CP44" s="15">
        <f t="shared" si="148"/>
        <v>75</v>
      </c>
      <c r="CQ44" s="77">
        <v>2</v>
      </c>
      <c r="CR44" s="12"/>
      <c r="CS44" s="47">
        <f t="shared" si="133"/>
        <v>120</v>
      </c>
      <c r="CT44" s="15">
        <f t="shared" si="149"/>
        <v>4</v>
      </c>
      <c r="CU44" s="83"/>
      <c r="CV44" s="12"/>
      <c r="CW44" s="13">
        <f t="shared" si="134"/>
        <v>0</v>
      </c>
      <c r="CX44" s="13">
        <f t="shared" si="150"/>
        <v>0</v>
      </c>
      <c r="CY44" s="13">
        <f>IF(CX44&lt;'タスク基本情報シート'!$E$18,CX44,'タスク基本情報シート'!$E$18)</f>
        <v>0</v>
      </c>
      <c r="CZ44" s="13">
        <f>LARGE(CY41:CY50,4)</f>
        <v>0</v>
      </c>
      <c r="DA44" s="15">
        <f t="shared" si="159"/>
        <v>0</v>
      </c>
      <c r="DB44" s="83">
        <v>1</v>
      </c>
      <c r="DC44" s="12">
        <v>41</v>
      </c>
      <c r="DD44" s="26">
        <f t="shared" si="151"/>
        <v>101</v>
      </c>
      <c r="DE44" s="15">
        <f>IF(DD44&lt;'タスク基本情報シート'!$E$20,DD44,'タスク基本情報シート'!$E$20)</f>
        <v>101</v>
      </c>
      <c r="DF44" s="83">
        <v>1</v>
      </c>
      <c r="DG44" s="12">
        <v>5</v>
      </c>
      <c r="DH44" s="13">
        <f t="shared" si="135"/>
        <v>65</v>
      </c>
      <c r="DI44" s="13">
        <f>IF(DH44&lt;'タスク基本情報シート'!$E$13,DH44,'タスク基本情報シート'!$E$13)</f>
        <v>65</v>
      </c>
      <c r="DJ44" s="46"/>
      <c r="DK44" s="90"/>
    </row>
    <row r="45" spans="1:115" ht="13.5" customHeight="1">
      <c r="A45" s="390"/>
      <c r="B45" s="391"/>
      <c r="C45" s="77"/>
      <c r="D45" s="12">
        <v>53</v>
      </c>
      <c r="E45" s="13">
        <f t="shared" si="120"/>
        <v>53</v>
      </c>
      <c r="F45" s="13">
        <f t="shared" si="152"/>
        <v>90</v>
      </c>
      <c r="G45" s="15">
        <f t="shared" si="136"/>
        <v>0</v>
      </c>
      <c r="H45" s="77">
        <v>3</v>
      </c>
      <c r="I45" s="12">
        <v>28</v>
      </c>
      <c r="J45" s="47">
        <f t="shared" si="121"/>
        <v>208</v>
      </c>
      <c r="K45" s="15">
        <f t="shared" si="137"/>
        <v>6</v>
      </c>
      <c r="L45" s="77"/>
      <c r="M45" s="12"/>
      <c r="N45" s="13">
        <f t="shared" si="122"/>
        <v>0</v>
      </c>
      <c r="O45" s="13">
        <f t="shared" si="138"/>
        <v>0</v>
      </c>
      <c r="P45" s="13">
        <f>IF(O45&lt;'タスク基本情報シート'!$E$18,O45,'タスク基本情報シート'!$E$18)</f>
        <v>0</v>
      </c>
      <c r="Q45" s="13">
        <f>LARGE(P41:P50,5)</f>
        <v>0</v>
      </c>
      <c r="R45" s="15">
        <f t="shared" si="153"/>
        <v>0</v>
      </c>
      <c r="S45" s="83"/>
      <c r="T45" s="12">
        <v>55</v>
      </c>
      <c r="U45" s="26">
        <f t="shared" si="139"/>
        <v>55</v>
      </c>
      <c r="V45" s="15">
        <f>IF(U45&lt;'タスク基本情報シート'!$E$20,U45,'タスク基本情報シート'!$E$20)</f>
        <v>55</v>
      </c>
      <c r="W45" s="83"/>
      <c r="X45" s="12">
        <v>44</v>
      </c>
      <c r="Y45" s="13">
        <f t="shared" si="123"/>
        <v>44</v>
      </c>
      <c r="Z45" s="13">
        <f>IF(Y45&lt;'タスク基本情報シート'!$E$13,Y45,'タスク基本情報シート'!$E$13)</f>
        <v>44</v>
      </c>
      <c r="AA45" s="45"/>
      <c r="AB45" s="17"/>
      <c r="AD45" s="390"/>
      <c r="AE45" s="391"/>
      <c r="AF45" s="77">
        <v>1</v>
      </c>
      <c r="AG45" s="12">
        <v>32</v>
      </c>
      <c r="AH45" s="13">
        <f t="shared" si="124"/>
        <v>92</v>
      </c>
      <c r="AI45" s="13">
        <f t="shared" si="154"/>
        <v>90</v>
      </c>
      <c r="AJ45" s="15">
        <f t="shared" si="140"/>
        <v>90</v>
      </c>
      <c r="AK45" s="77"/>
      <c r="AL45" s="12"/>
      <c r="AM45" s="47">
        <f t="shared" si="125"/>
        <v>0</v>
      </c>
      <c r="AN45" s="15">
        <f t="shared" si="141"/>
        <v>0</v>
      </c>
      <c r="AO45" s="83"/>
      <c r="AP45" s="12"/>
      <c r="AQ45" s="13">
        <f t="shared" si="126"/>
        <v>0</v>
      </c>
      <c r="AR45" s="13">
        <f t="shared" si="142"/>
        <v>0</v>
      </c>
      <c r="AS45" s="13">
        <f>IF(AR45&lt;'タスク基本情報シート'!$E$18,AR45,'タスク基本情報シート'!$E$18)</f>
        <v>0</v>
      </c>
      <c r="AT45" s="13">
        <f>LARGE(AS41:AS50,5)</f>
        <v>0</v>
      </c>
      <c r="AU45" s="15">
        <f t="shared" si="155"/>
        <v>0</v>
      </c>
      <c r="AV45" s="83">
        <v>1</v>
      </c>
      <c r="AW45" s="12">
        <v>42</v>
      </c>
      <c r="AX45" s="26">
        <f t="shared" si="143"/>
        <v>102</v>
      </c>
      <c r="AY45" s="15">
        <f>IF(AX45&lt;'タスク基本情報シート'!$E$20,AX45,'タスク基本情報シート'!$E$20)</f>
        <v>102</v>
      </c>
      <c r="AZ45" s="83"/>
      <c r="BA45" s="12"/>
      <c r="BB45" s="13">
        <f t="shared" si="127"/>
        <v>0</v>
      </c>
      <c r="BC45" s="13">
        <f>IF(BB45&lt;'タスク基本情報シート'!$E$13,BB45,'タスク基本情報シート'!$E$13)</f>
        <v>0</v>
      </c>
      <c r="BD45" s="45"/>
      <c r="BE45" s="17"/>
      <c r="BG45" s="390"/>
      <c r="BH45" s="391"/>
      <c r="BI45" s="83">
        <v>1</v>
      </c>
      <c r="BJ45" s="12">
        <v>32</v>
      </c>
      <c r="BK45" s="13">
        <f t="shared" si="128"/>
        <v>92</v>
      </c>
      <c r="BL45" s="13">
        <f t="shared" si="156"/>
        <v>90</v>
      </c>
      <c r="BM45" s="15">
        <f t="shared" si="144"/>
        <v>90</v>
      </c>
      <c r="BN45" s="77">
        <v>1</v>
      </c>
      <c r="BO45" s="12">
        <v>1</v>
      </c>
      <c r="BP45" s="47">
        <f t="shared" si="129"/>
        <v>61</v>
      </c>
      <c r="BQ45" s="15">
        <f t="shared" si="145"/>
        <v>2</v>
      </c>
      <c r="BR45" s="77"/>
      <c r="BS45" s="12"/>
      <c r="BT45" s="13">
        <f t="shared" si="130"/>
        <v>0</v>
      </c>
      <c r="BU45" s="13">
        <f t="shared" si="146"/>
        <v>0</v>
      </c>
      <c r="BV45" s="13">
        <f>IF(BU45&lt;'タスク基本情報シート'!$E$18,BU45,'タスク基本情報シート'!$E$18)</f>
        <v>0</v>
      </c>
      <c r="BW45" s="13">
        <f>LARGE(BV41:BV50,5)</f>
        <v>0</v>
      </c>
      <c r="BX45" s="15">
        <f t="shared" si="157"/>
        <v>0</v>
      </c>
      <c r="BY45" s="83"/>
      <c r="BZ45" s="12"/>
      <c r="CA45" s="26">
        <f t="shared" si="147"/>
        <v>0</v>
      </c>
      <c r="CB45" s="15">
        <f>IF(CA45&lt;'タスク基本情報シート'!$E$20,CA45,'タスク基本情報シート'!$E$20)</f>
        <v>0</v>
      </c>
      <c r="CC45" s="83"/>
      <c r="CD45" s="12"/>
      <c r="CE45" s="13">
        <f t="shared" si="131"/>
        <v>0</v>
      </c>
      <c r="CF45" s="13">
        <f>IF(CE45&lt;'タスク基本情報シート'!$E$13,CE45,'タスク基本情報シート'!$E$13)</f>
        <v>0</v>
      </c>
      <c r="CG45" s="45"/>
      <c r="CH45" s="17"/>
      <c r="CJ45" s="390"/>
      <c r="CK45" s="391"/>
      <c r="CL45" s="83">
        <v>1</v>
      </c>
      <c r="CM45" s="12">
        <v>30</v>
      </c>
      <c r="CN45" s="13">
        <f t="shared" si="132"/>
        <v>90</v>
      </c>
      <c r="CO45" s="13">
        <f t="shared" si="158"/>
        <v>90</v>
      </c>
      <c r="CP45" s="15">
        <f t="shared" si="148"/>
        <v>90</v>
      </c>
      <c r="CQ45" s="77">
        <v>5</v>
      </c>
      <c r="CR45" s="12"/>
      <c r="CS45" s="47">
        <f t="shared" si="133"/>
        <v>300</v>
      </c>
      <c r="CT45" s="15">
        <f t="shared" si="149"/>
        <v>10</v>
      </c>
      <c r="CU45" s="83"/>
      <c r="CV45" s="12"/>
      <c r="CW45" s="13">
        <f t="shared" si="134"/>
        <v>0</v>
      </c>
      <c r="CX45" s="13">
        <f t="shared" si="150"/>
        <v>0</v>
      </c>
      <c r="CY45" s="13">
        <f>IF(CX45&lt;'タスク基本情報シート'!$E$18,CX45,'タスク基本情報シート'!$E$18)</f>
        <v>0</v>
      </c>
      <c r="CZ45" s="13">
        <f>LARGE(CY41:CY50,5)</f>
        <v>0</v>
      </c>
      <c r="DA45" s="15">
        <f t="shared" si="159"/>
        <v>0</v>
      </c>
      <c r="DB45" s="83">
        <v>1</v>
      </c>
      <c r="DC45" s="12">
        <v>10</v>
      </c>
      <c r="DD45" s="26">
        <f t="shared" si="151"/>
        <v>70</v>
      </c>
      <c r="DE45" s="15">
        <f>IF(DD45&lt;'タスク基本情報シート'!$E$20,DD45,'タスク基本情報シート'!$E$20)</f>
        <v>70</v>
      </c>
      <c r="DF45" s="83">
        <v>1</v>
      </c>
      <c r="DG45" s="12">
        <v>46</v>
      </c>
      <c r="DH45" s="13">
        <f t="shared" si="135"/>
        <v>106</v>
      </c>
      <c r="DI45" s="13">
        <f>IF(DH45&lt;'タスク基本情報シート'!$E$13,DH45,'タスク基本情報シート'!$E$13)</f>
        <v>106</v>
      </c>
      <c r="DJ45" s="45"/>
      <c r="DK45" s="17"/>
    </row>
    <row r="46" spans="1:115" ht="13.5" customHeight="1">
      <c r="A46" s="390"/>
      <c r="B46" s="391"/>
      <c r="C46" s="77">
        <v>1</v>
      </c>
      <c r="D46" s="12">
        <v>20</v>
      </c>
      <c r="E46" s="13">
        <f t="shared" si="120"/>
        <v>80</v>
      </c>
      <c r="F46" s="13">
        <f t="shared" si="152"/>
        <v>90</v>
      </c>
      <c r="G46" s="15">
        <f t="shared" si="136"/>
        <v>0</v>
      </c>
      <c r="H46" s="77">
        <v>1</v>
      </c>
      <c r="I46" s="12">
        <v>2</v>
      </c>
      <c r="J46" s="47">
        <f t="shared" si="121"/>
        <v>62</v>
      </c>
      <c r="K46" s="15">
        <f t="shared" si="137"/>
        <v>2</v>
      </c>
      <c r="L46" s="77"/>
      <c r="M46" s="12"/>
      <c r="N46" s="13">
        <f t="shared" si="122"/>
        <v>0</v>
      </c>
      <c r="O46" s="13">
        <f t="shared" si="138"/>
        <v>0</v>
      </c>
      <c r="P46" s="13">
        <f>IF(O46&lt;'タスク基本情報シート'!$E$18,O46,'タスク基本情報シート'!$E$18)</f>
        <v>0</v>
      </c>
      <c r="Q46" s="13">
        <f>LARGE(P41:P50,6)</f>
        <v>0</v>
      </c>
      <c r="R46" s="15">
        <f t="shared" si="153"/>
        <v>0</v>
      </c>
      <c r="S46" s="83"/>
      <c r="T46" s="12">
        <v>47</v>
      </c>
      <c r="U46" s="26">
        <f t="shared" si="139"/>
        <v>47</v>
      </c>
      <c r="V46" s="15">
        <f>IF(U46&lt;'タスク基本情報シート'!$E$20,U46,'タスク基本情報シート'!$E$20)</f>
        <v>47</v>
      </c>
      <c r="W46" s="83">
        <v>1</v>
      </c>
      <c r="X46" s="12">
        <v>23</v>
      </c>
      <c r="Y46" s="13">
        <f t="shared" si="123"/>
        <v>83</v>
      </c>
      <c r="Z46" s="13">
        <f>IF(Y46&lt;'タスク基本情報シート'!$E$13,Y46,'タスク基本情報シート'!$E$13)</f>
        <v>83</v>
      </c>
      <c r="AA46" s="45"/>
      <c r="AB46" s="17"/>
      <c r="AD46" s="390"/>
      <c r="AE46" s="391"/>
      <c r="AF46" s="77">
        <v>1</v>
      </c>
      <c r="AG46" s="12">
        <v>36</v>
      </c>
      <c r="AH46" s="13">
        <f t="shared" si="124"/>
        <v>96</v>
      </c>
      <c r="AI46" s="13">
        <f t="shared" si="154"/>
        <v>105</v>
      </c>
      <c r="AJ46" s="15">
        <f t="shared" si="140"/>
        <v>0</v>
      </c>
      <c r="AK46" s="77"/>
      <c r="AL46" s="12"/>
      <c r="AM46" s="47">
        <f t="shared" si="125"/>
        <v>0</v>
      </c>
      <c r="AN46" s="15">
        <f t="shared" si="141"/>
        <v>0</v>
      </c>
      <c r="AO46" s="83"/>
      <c r="AP46" s="12"/>
      <c r="AQ46" s="13">
        <f t="shared" si="126"/>
        <v>0</v>
      </c>
      <c r="AR46" s="13">
        <f t="shared" si="142"/>
        <v>0</v>
      </c>
      <c r="AS46" s="13">
        <f>IF(AR46&lt;'タスク基本情報シート'!$E$18,AR46,'タスク基本情報シート'!$E$18)</f>
        <v>0</v>
      </c>
      <c r="AT46" s="13">
        <f>LARGE(AS41:AS50,6)</f>
        <v>0</v>
      </c>
      <c r="AU46" s="15">
        <f t="shared" si="155"/>
        <v>0</v>
      </c>
      <c r="AV46" s="83"/>
      <c r="AW46" s="12"/>
      <c r="AX46" s="26">
        <f t="shared" si="143"/>
        <v>0</v>
      </c>
      <c r="AY46" s="15">
        <f>IF(AX46&lt;'タスク基本情報シート'!$E$20,AX46,'タスク基本情報シート'!$E$20)</f>
        <v>0</v>
      </c>
      <c r="AZ46" s="83"/>
      <c r="BA46" s="12"/>
      <c r="BB46" s="13">
        <f t="shared" si="127"/>
        <v>0</v>
      </c>
      <c r="BC46" s="13">
        <f>IF(BB46&lt;'タスク基本情報シート'!$E$13,BB46,'タスク基本情報シート'!$E$13)</f>
        <v>0</v>
      </c>
      <c r="BD46" s="45"/>
      <c r="BE46" s="17"/>
      <c r="BG46" s="390"/>
      <c r="BH46" s="391"/>
      <c r="BI46" s="83">
        <v>1</v>
      </c>
      <c r="BJ46" s="12">
        <v>46</v>
      </c>
      <c r="BK46" s="13">
        <f t="shared" si="128"/>
        <v>106</v>
      </c>
      <c r="BL46" s="13">
        <f t="shared" si="156"/>
        <v>105</v>
      </c>
      <c r="BM46" s="15">
        <f t="shared" si="144"/>
        <v>105</v>
      </c>
      <c r="BN46" s="77"/>
      <c r="BO46" s="12">
        <v>32</v>
      </c>
      <c r="BP46" s="47">
        <f t="shared" si="129"/>
        <v>32</v>
      </c>
      <c r="BQ46" s="15">
        <f t="shared" si="145"/>
        <v>1</v>
      </c>
      <c r="BR46" s="77"/>
      <c r="BS46" s="12"/>
      <c r="BT46" s="13">
        <f t="shared" si="130"/>
        <v>0</v>
      </c>
      <c r="BU46" s="13">
        <f t="shared" si="146"/>
        <v>0</v>
      </c>
      <c r="BV46" s="13">
        <f>IF(BU46&lt;'タスク基本情報シート'!$E$18,BU46,'タスク基本情報シート'!$E$18)</f>
        <v>0</v>
      </c>
      <c r="BW46" s="13">
        <f>LARGE(BV41:BV50,6)</f>
        <v>0</v>
      </c>
      <c r="BX46" s="15">
        <f t="shared" si="157"/>
        <v>0</v>
      </c>
      <c r="BY46" s="83"/>
      <c r="BZ46" s="12"/>
      <c r="CA46" s="26">
        <f t="shared" si="147"/>
        <v>0</v>
      </c>
      <c r="CB46" s="15">
        <f>IF(CA46&lt;'タスク基本情報シート'!$E$20,CA46,'タスク基本情報シート'!$E$20)</f>
        <v>0</v>
      </c>
      <c r="CC46" s="83"/>
      <c r="CD46" s="12"/>
      <c r="CE46" s="13">
        <f t="shared" si="131"/>
        <v>0</v>
      </c>
      <c r="CF46" s="13">
        <f>IF(CE46&lt;'タスク基本情報シート'!$E$13,CE46,'タスク基本情報シート'!$E$13)</f>
        <v>0</v>
      </c>
      <c r="CG46" s="45"/>
      <c r="CH46" s="17"/>
      <c r="CJ46" s="390"/>
      <c r="CK46" s="391"/>
      <c r="CL46" s="83"/>
      <c r="CM46" s="12"/>
      <c r="CN46" s="13">
        <f t="shared" si="132"/>
        <v>0</v>
      </c>
      <c r="CO46" s="13">
        <f t="shared" si="158"/>
        <v>105</v>
      </c>
      <c r="CP46" s="15">
        <f t="shared" si="148"/>
        <v>0</v>
      </c>
      <c r="CQ46" s="77"/>
      <c r="CR46" s="12"/>
      <c r="CS46" s="47">
        <f t="shared" si="133"/>
        <v>0</v>
      </c>
      <c r="CT46" s="15">
        <f t="shared" si="149"/>
        <v>0</v>
      </c>
      <c r="CU46" s="83"/>
      <c r="CV46" s="12"/>
      <c r="CW46" s="13">
        <f t="shared" si="134"/>
        <v>0</v>
      </c>
      <c r="CX46" s="13">
        <f t="shared" si="150"/>
        <v>0</v>
      </c>
      <c r="CY46" s="13">
        <f>IF(CX46&lt;'タスク基本情報シート'!$E$18,CX46,'タスク基本情報シート'!$E$18)</f>
        <v>0</v>
      </c>
      <c r="CZ46" s="13">
        <f>LARGE(CY41:CY50,6)</f>
        <v>0</v>
      </c>
      <c r="DA46" s="15">
        <f t="shared" si="159"/>
        <v>0</v>
      </c>
      <c r="DB46" s="83">
        <v>2</v>
      </c>
      <c r="DC46" s="12">
        <v>14</v>
      </c>
      <c r="DD46" s="26">
        <f t="shared" si="151"/>
        <v>134</v>
      </c>
      <c r="DE46" s="15">
        <f>IF(DD46&lt;'タスク基本情報シート'!$E$20,DD46,'タスク基本情報シート'!$E$20)</f>
        <v>134</v>
      </c>
      <c r="DF46" s="83"/>
      <c r="DG46" s="12"/>
      <c r="DH46" s="13">
        <f t="shared" si="135"/>
        <v>0</v>
      </c>
      <c r="DI46" s="13">
        <f>IF(DH46&lt;'タスク基本情報シート'!$E$13,DH46,'タスク基本情報シート'!$E$13)</f>
        <v>0</v>
      </c>
      <c r="DJ46" s="45"/>
      <c r="DK46" s="17"/>
    </row>
    <row r="47" spans="1:115" ht="13.5" customHeight="1">
      <c r="A47" s="390"/>
      <c r="B47" s="391"/>
      <c r="C47" s="77"/>
      <c r="D47" s="12">
        <v>57</v>
      </c>
      <c r="E47" s="13">
        <f t="shared" si="120"/>
        <v>57</v>
      </c>
      <c r="F47" s="13">
        <f t="shared" si="152"/>
        <v>90</v>
      </c>
      <c r="G47" s="15">
        <f t="shared" si="136"/>
        <v>0</v>
      </c>
      <c r="H47" s="77"/>
      <c r="I47" s="12"/>
      <c r="J47" s="47">
        <f t="shared" si="121"/>
        <v>0</v>
      </c>
      <c r="K47" s="15">
        <f t="shared" si="137"/>
        <v>0</v>
      </c>
      <c r="L47" s="83"/>
      <c r="M47" s="12"/>
      <c r="N47" s="13">
        <f t="shared" si="122"/>
        <v>0</v>
      </c>
      <c r="O47" s="13">
        <f t="shared" si="138"/>
        <v>0</v>
      </c>
      <c r="P47" s="13">
        <f>IF(O47&lt;'タスク基本情報シート'!$E$18,O47,'タスク基本情報シート'!$E$18)</f>
        <v>0</v>
      </c>
      <c r="Q47" s="13">
        <f>LARGE(P41:P50,7)</f>
        <v>0</v>
      </c>
      <c r="R47" s="15">
        <f t="shared" si="153"/>
        <v>0</v>
      </c>
      <c r="S47" s="83"/>
      <c r="T47" s="12">
        <v>56</v>
      </c>
      <c r="U47" s="26">
        <f t="shared" si="139"/>
        <v>56</v>
      </c>
      <c r="V47" s="15">
        <f>IF(U47&lt;'タスク基本情報シート'!$E$20,U47,'タスク基本情報シート'!$E$20)</f>
        <v>56</v>
      </c>
      <c r="W47" s="83"/>
      <c r="X47" s="12"/>
      <c r="Y47" s="13">
        <f t="shared" si="123"/>
        <v>0</v>
      </c>
      <c r="Z47" s="13">
        <f>IF(Y47&lt;'タスク基本情報シート'!$E$13,Y47,'タスク基本情報シート'!$E$13)</f>
        <v>0</v>
      </c>
      <c r="AA47" s="16"/>
      <c r="AB47" s="17"/>
      <c r="AD47" s="390"/>
      <c r="AE47" s="391"/>
      <c r="AF47" s="77">
        <v>1</v>
      </c>
      <c r="AG47" s="12">
        <v>11</v>
      </c>
      <c r="AH47" s="13">
        <f t="shared" si="124"/>
        <v>71</v>
      </c>
      <c r="AI47" s="13">
        <f t="shared" si="154"/>
        <v>105</v>
      </c>
      <c r="AJ47" s="15">
        <f t="shared" si="140"/>
        <v>0</v>
      </c>
      <c r="AK47" s="83"/>
      <c r="AL47" s="12"/>
      <c r="AM47" s="47">
        <f t="shared" si="125"/>
        <v>0</v>
      </c>
      <c r="AN47" s="15">
        <f t="shared" si="141"/>
        <v>0</v>
      </c>
      <c r="AO47" s="83"/>
      <c r="AP47" s="12"/>
      <c r="AQ47" s="13">
        <f t="shared" si="126"/>
        <v>0</v>
      </c>
      <c r="AR47" s="13">
        <f t="shared" si="142"/>
        <v>0</v>
      </c>
      <c r="AS47" s="13">
        <f>IF(AR47&lt;'タスク基本情報シート'!$E$18,AR47,'タスク基本情報シート'!$E$18)</f>
        <v>0</v>
      </c>
      <c r="AT47" s="13">
        <f>LARGE(AS41:AS50,7)</f>
        <v>0</v>
      </c>
      <c r="AU47" s="15">
        <f t="shared" si="155"/>
        <v>0</v>
      </c>
      <c r="AV47" s="83"/>
      <c r="AW47" s="12"/>
      <c r="AX47" s="26">
        <f t="shared" si="143"/>
        <v>0</v>
      </c>
      <c r="AY47" s="15">
        <f>IF(AX47&lt;'タスク基本情報シート'!$E$20,AX47,'タスク基本情報シート'!$E$20)</f>
        <v>0</v>
      </c>
      <c r="AZ47" s="83"/>
      <c r="BA47" s="12"/>
      <c r="BB47" s="13">
        <f t="shared" si="127"/>
        <v>0</v>
      </c>
      <c r="BC47" s="13">
        <f>IF(BB47&lt;'タスク基本情報シート'!$E$13,BB47,'タスク基本情報シート'!$E$13)</f>
        <v>0</v>
      </c>
      <c r="BD47" s="16"/>
      <c r="BE47" s="17"/>
      <c r="BG47" s="390"/>
      <c r="BH47" s="391"/>
      <c r="BI47" s="83"/>
      <c r="BJ47" s="12"/>
      <c r="BK47" s="13">
        <f t="shared" si="128"/>
        <v>0</v>
      </c>
      <c r="BL47" s="13">
        <f t="shared" si="156"/>
        <v>120</v>
      </c>
      <c r="BM47" s="15">
        <f t="shared" si="144"/>
        <v>0</v>
      </c>
      <c r="BN47" s="77"/>
      <c r="BO47" s="12"/>
      <c r="BP47" s="47">
        <f t="shared" si="129"/>
        <v>0</v>
      </c>
      <c r="BQ47" s="15">
        <f t="shared" si="145"/>
        <v>0</v>
      </c>
      <c r="BR47" s="83"/>
      <c r="BS47" s="12"/>
      <c r="BT47" s="13">
        <f t="shared" si="130"/>
        <v>0</v>
      </c>
      <c r="BU47" s="13">
        <f t="shared" si="146"/>
        <v>0</v>
      </c>
      <c r="BV47" s="13">
        <f>IF(BU47&lt;'タスク基本情報シート'!$E$18,BU47,'タスク基本情報シート'!$E$18)</f>
        <v>0</v>
      </c>
      <c r="BW47" s="13">
        <f>LARGE(BV41:BV50,7)</f>
        <v>0</v>
      </c>
      <c r="BX47" s="15">
        <f t="shared" si="157"/>
        <v>0</v>
      </c>
      <c r="BY47" s="83"/>
      <c r="BZ47" s="12"/>
      <c r="CA47" s="26">
        <f t="shared" si="147"/>
        <v>0</v>
      </c>
      <c r="CB47" s="15">
        <f>IF(CA47&lt;'タスク基本情報シート'!$E$20,CA47,'タスク基本情報シート'!$E$20)</f>
        <v>0</v>
      </c>
      <c r="CC47" s="83"/>
      <c r="CD47" s="12"/>
      <c r="CE47" s="13">
        <f t="shared" si="131"/>
        <v>0</v>
      </c>
      <c r="CF47" s="13">
        <f>IF(CE47&lt;'タスク基本情報シート'!$E$13,CE47,'タスク基本情報シート'!$E$13)</f>
        <v>0</v>
      </c>
      <c r="CG47" s="16"/>
      <c r="CH47" s="17"/>
      <c r="CJ47" s="390"/>
      <c r="CK47" s="391"/>
      <c r="CL47" s="83"/>
      <c r="CM47" s="12"/>
      <c r="CN47" s="13">
        <f t="shared" si="132"/>
        <v>0</v>
      </c>
      <c r="CO47" s="13">
        <f t="shared" si="158"/>
        <v>105</v>
      </c>
      <c r="CP47" s="15">
        <f t="shared" si="148"/>
        <v>0</v>
      </c>
      <c r="CQ47" s="83"/>
      <c r="CR47" s="12"/>
      <c r="CS47" s="47">
        <f t="shared" si="133"/>
        <v>0</v>
      </c>
      <c r="CT47" s="15">
        <f t="shared" si="149"/>
        <v>0</v>
      </c>
      <c r="CU47" s="83"/>
      <c r="CV47" s="12"/>
      <c r="CW47" s="13">
        <f t="shared" si="134"/>
        <v>0</v>
      </c>
      <c r="CX47" s="13">
        <f t="shared" si="150"/>
        <v>0</v>
      </c>
      <c r="CY47" s="13">
        <f>IF(CX47&lt;'タスク基本情報シート'!$E$18,CX47,'タスク基本情報シート'!$E$18)</f>
        <v>0</v>
      </c>
      <c r="CZ47" s="13">
        <f>LARGE(CY41:CY50,7)</f>
        <v>0</v>
      </c>
      <c r="DA47" s="15">
        <f t="shared" si="159"/>
        <v>0</v>
      </c>
      <c r="DB47" s="83"/>
      <c r="DC47" s="12"/>
      <c r="DD47" s="26">
        <f t="shared" si="151"/>
        <v>0</v>
      </c>
      <c r="DE47" s="15">
        <f>IF(DD47&lt;'タスク基本情報シート'!$E$20,DD47,'タスク基本情報シート'!$E$20)</f>
        <v>0</v>
      </c>
      <c r="DF47" s="83"/>
      <c r="DG47" s="12"/>
      <c r="DH47" s="13">
        <f t="shared" si="135"/>
        <v>0</v>
      </c>
      <c r="DI47" s="13">
        <f>IF(DH47&lt;'タスク基本情報シート'!$E$13,DH47,'タスク基本情報シート'!$E$13)</f>
        <v>0</v>
      </c>
      <c r="DJ47" s="16"/>
      <c r="DK47" s="17"/>
    </row>
    <row r="48" spans="1:115" ht="13.5" customHeight="1">
      <c r="A48" s="390"/>
      <c r="B48" s="391"/>
      <c r="C48" s="83">
        <v>1</v>
      </c>
      <c r="D48" s="12">
        <v>23</v>
      </c>
      <c r="E48" s="13">
        <f t="shared" si="120"/>
        <v>83</v>
      </c>
      <c r="F48" s="13">
        <f t="shared" si="152"/>
        <v>90</v>
      </c>
      <c r="G48" s="15">
        <f t="shared" si="136"/>
        <v>0</v>
      </c>
      <c r="H48" s="77"/>
      <c r="I48" s="12"/>
      <c r="J48" s="47">
        <f t="shared" si="121"/>
        <v>0</v>
      </c>
      <c r="K48" s="15">
        <f t="shared" si="137"/>
        <v>0</v>
      </c>
      <c r="L48" s="83"/>
      <c r="M48" s="12"/>
      <c r="N48" s="13">
        <f t="shared" si="122"/>
        <v>0</v>
      </c>
      <c r="O48" s="13">
        <f t="shared" si="138"/>
        <v>0</v>
      </c>
      <c r="P48" s="13">
        <f>IF(O48&lt;'タスク基本情報シート'!$E$18,O48,'タスク基本情報シート'!$E$18)</f>
        <v>0</v>
      </c>
      <c r="Q48" s="13">
        <f>LARGE(P41:P50,8)</f>
        <v>0</v>
      </c>
      <c r="R48" s="15">
        <f t="shared" si="153"/>
        <v>0</v>
      </c>
      <c r="S48" s="83"/>
      <c r="T48" s="12">
        <v>30</v>
      </c>
      <c r="U48" s="26">
        <f t="shared" si="139"/>
        <v>30</v>
      </c>
      <c r="V48" s="15">
        <f>IF(U48&lt;'タスク基本情報シート'!$E$20,U48,'タスク基本情報シート'!$E$20)</f>
        <v>30</v>
      </c>
      <c r="W48" s="83"/>
      <c r="X48" s="12"/>
      <c r="Y48" s="13">
        <f t="shared" si="123"/>
        <v>0</v>
      </c>
      <c r="Z48" s="13">
        <f>IF(Y48&lt;'タスク基本情報シート'!$E$13,Y48,'タスク基本情報シート'!$E$13)</f>
        <v>0</v>
      </c>
      <c r="AA48" s="16"/>
      <c r="AB48" s="17"/>
      <c r="AD48" s="390"/>
      <c r="AE48" s="391"/>
      <c r="AF48" s="83"/>
      <c r="AG48" s="12"/>
      <c r="AH48" s="13">
        <f t="shared" si="124"/>
        <v>0</v>
      </c>
      <c r="AI48" s="13">
        <f t="shared" si="154"/>
        <v>105</v>
      </c>
      <c r="AJ48" s="15">
        <f t="shared" si="140"/>
        <v>0</v>
      </c>
      <c r="AK48" s="83"/>
      <c r="AL48" s="12"/>
      <c r="AM48" s="47">
        <f t="shared" si="125"/>
        <v>0</v>
      </c>
      <c r="AN48" s="15">
        <f t="shared" si="141"/>
        <v>0</v>
      </c>
      <c r="AO48" s="83"/>
      <c r="AP48" s="12"/>
      <c r="AQ48" s="13">
        <f t="shared" si="126"/>
        <v>0</v>
      </c>
      <c r="AR48" s="13">
        <f t="shared" si="142"/>
        <v>0</v>
      </c>
      <c r="AS48" s="13">
        <f>IF(AR48&lt;'タスク基本情報シート'!$E$18,AR48,'タスク基本情報シート'!$E$18)</f>
        <v>0</v>
      </c>
      <c r="AT48" s="13">
        <f>LARGE(AS41:AS50,8)</f>
        <v>0</v>
      </c>
      <c r="AU48" s="15">
        <f t="shared" si="155"/>
        <v>0</v>
      </c>
      <c r="AV48" s="83"/>
      <c r="AW48" s="12"/>
      <c r="AX48" s="26">
        <f t="shared" si="143"/>
        <v>0</v>
      </c>
      <c r="AY48" s="15">
        <f>IF(AX48&lt;'タスク基本情報シート'!$E$20,AX48,'タスク基本情報シート'!$E$20)</f>
        <v>0</v>
      </c>
      <c r="AZ48" s="83"/>
      <c r="BA48" s="12"/>
      <c r="BB48" s="13">
        <f t="shared" si="127"/>
        <v>0</v>
      </c>
      <c r="BC48" s="13">
        <f>IF(BB48&lt;'タスク基本情報シート'!$E$13,BB48,'タスク基本情報シート'!$E$13)</f>
        <v>0</v>
      </c>
      <c r="BD48" s="16"/>
      <c r="BE48" s="17"/>
      <c r="BG48" s="390"/>
      <c r="BH48" s="391"/>
      <c r="BI48" s="83"/>
      <c r="BJ48" s="12"/>
      <c r="BK48" s="13">
        <f t="shared" si="128"/>
        <v>0</v>
      </c>
      <c r="BL48" s="13">
        <f t="shared" si="156"/>
        <v>120</v>
      </c>
      <c r="BM48" s="15">
        <f t="shared" si="144"/>
        <v>0</v>
      </c>
      <c r="BN48" s="77"/>
      <c r="BO48" s="12"/>
      <c r="BP48" s="47">
        <f t="shared" si="129"/>
        <v>0</v>
      </c>
      <c r="BQ48" s="15">
        <f t="shared" si="145"/>
        <v>0</v>
      </c>
      <c r="BR48" s="83"/>
      <c r="BS48" s="12"/>
      <c r="BT48" s="13">
        <f t="shared" si="130"/>
        <v>0</v>
      </c>
      <c r="BU48" s="13">
        <f t="shared" si="146"/>
        <v>0</v>
      </c>
      <c r="BV48" s="13">
        <f>IF(BU48&lt;'タスク基本情報シート'!$E$18,BU48,'タスク基本情報シート'!$E$18)</f>
        <v>0</v>
      </c>
      <c r="BW48" s="13">
        <f>LARGE(BV41:BV50,8)</f>
        <v>0</v>
      </c>
      <c r="BX48" s="15">
        <f t="shared" si="157"/>
        <v>0</v>
      </c>
      <c r="BY48" s="83"/>
      <c r="BZ48" s="12"/>
      <c r="CA48" s="26">
        <f t="shared" si="147"/>
        <v>0</v>
      </c>
      <c r="CB48" s="15">
        <f>IF(CA48&lt;'タスク基本情報シート'!$E$20,CA48,'タスク基本情報シート'!$E$20)</f>
        <v>0</v>
      </c>
      <c r="CC48" s="83"/>
      <c r="CD48" s="12"/>
      <c r="CE48" s="13">
        <f t="shared" si="131"/>
        <v>0</v>
      </c>
      <c r="CF48" s="13">
        <f>IF(CE48&lt;'タスク基本情報シート'!$E$13,CE48,'タスク基本情報シート'!$E$13)</f>
        <v>0</v>
      </c>
      <c r="CG48" s="16"/>
      <c r="CH48" s="17"/>
      <c r="CJ48" s="390"/>
      <c r="CK48" s="391"/>
      <c r="CL48" s="83"/>
      <c r="CM48" s="12"/>
      <c r="CN48" s="13">
        <f t="shared" si="132"/>
        <v>0</v>
      </c>
      <c r="CO48" s="13">
        <f t="shared" si="158"/>
        <v>105</v>
      </c>
      <c r="CP48" s="15">
        <f t="shared" si="148"/>
        <v>0</v>
      </c>
      <c r="CQ48" s="83"/>
      <c r="CR48" s="12"/>
      <c r="CS48" s="47">
        <f t="shared" si="133"/>
        <v>0</v>
      </c>
      <c r="CT48" s="15">
        <f t="shared" si="149"/>
        <v>0</v>
      </c>
      <c r="CU48" s="83"/>
      <c r="CV48" s="12"/>
      <c r="CW48" s="13">
        <f t="shared" si="134"/>
        <v>0</v>
      </c>
      <c r="CX48" s="13">
        <f t="shared" si="150"/>
        <v>0</v>
      </c>
      <c r="CY48" s="13">
        <f>IF(CX48&lt;'タスク基本情報シート'!$E$18,CX48,'タスク基本情報シート'!$E$18)</f>
        <v>0</v>
      </c>
      <c r="CZ48" s="13">
        <f>LARGE(CY41:CY50,8)</f>
        <v>0</v>
      </c>
      <c r="DA48" s="15">
        <f t="shared" si="159"/>
        <v>0</v>
      </c>
      <c r="DB48" s="83"/>
      <c r="DC48" s="12"/>
      <c r="DD48" s="26">
        <f t="shared" si="151"/>
        <v>0</v>
      </c>
      <c r="DE48" s="15">
        <f>IF(DD48&lt;'タスク基本情報シート'!$E$20,DD48,'タスク基本情報シート'!$E$20)</f>
        <v>0</v>
      </c>
      <c r="DF48" s="83"/>
      <c r="DG48" s="12"/>
      <c r="DH48" s="13">
        <f t="shared" si="135"/>
        <v>0</v>
      </c>
      <c r="DI48" s="13">
        <f>IF(DH48&lt;'タスク基本情報シート'!$E$13,DH48,'タスク基本情報シート'!$E$13)</f>
        <v>0</v>
      </c>
      <c r="DJ48" s="16"/>
      <c r="DK48" s="17"/>
    </row>
    <row r="49" spans="1:115" ht="13.5" customHeight="1">
      <c r="A49" s="390"/>
      <c r="B49" s="391"/>
      <c r="C49" s="83"/>
      <c r="D49" s="12"/>
      <c r="E49" s="13">
        <f t="shared" si="120"/>
        <v>0</v>
      </c>
      <c r="F49" s="13">
        <f t="shared" si="152"/>
        <v>90</v>
      </c>
      <c r="G49" s="15">
        <f t="shared" si="136"/>
        <v>0</v>
      </c>
      <c r="H49" s="83"/>
      <c r="I49" s="12"/>
      <c r="J49" s="47">
        <f t="shared" si="121"/>
        <v>0</v>
      </c>
      <c r="K49" s="15">
        <f t="shared" si="137"/>
        <v>0</v>
      </c>
      <c r="L49" s="83"/>
      <c r="M49" s="12"/>
      <c r="N49" s="13">
        <f t="shared" si="122"/>
        <v>0</v>
      </c>
      <c r="O49" s="13">
        <f t="shared" si="138"/>
        <v>0</v>
      </c>
      <c r="P49" s="13">
        <f>IF(O49&lt;'タスク基本情報シート'!$E$18,O49,'タスク基本情報シート'!$E$18)</f>
        <v>0</v>
      </c>
      <c r="Q49" s="13">
        <f>LARGE(P41:P50,9)</f>
        <v>0</v>
      </c>
      <c r="R49" s="15">
        <f t="shared" si="153"/>
        <v>0</v>
      </c>
      <c r="S49" s="88"/>
      <c r="T49" s="27"/>
      <c r="U49" s="27"/>
      <c r="V49" s="29"/>
      <c r="W49" s="83"/>
      <c r="X49" s="12"/>
      <c r="Y49" s="13">
        <f t="shared" si="123"/>
        <v>0</v>
      </c>
      <c r="Z49" s="13">
        <f>IF(Y49&lt;'タスク基本情報シート'!$E$13,Y49,'タスク基本情報シート'!$E$13)</f>
        <v>0</v>
      </c>
      <c r="AA49" s="16"/>
      <c r="AB49" s="17"/>
      <c r="AD49" s="390"/>
      <c r="AE49" s="391"/>
      <c r="AF49" s="83"/>
      <c r="AG49" s="12"/>
      <c r="AH49" s="13">
        <f t="shared" si="124"/>
        <v>0</v>
      </c>
      <c r="AI49" s="13">
        <f t="shared" si="154"/>
        <v>105</v>
      </c>
      <c r="AJ49" s="15">
        <f t="shared" si="140"/>
        <v>0</v>
      </c>
      <c r="AK49" s="83"/>
      <c r="AL49" s="12"/>
      <c r="AM49" s="47">
        <f t="shared" si="125"/>
        <v>0</v>
      </c>
      <c r="AN49" s="15">
        <f t="shared" si="141"/>
        <v>0</v>
      </c>
      <c r="AO49" s="83"/>
      <c r="AP49" s="12"/>
      <c r="AQ49" s="13">
        <f t="shared" si="126"/>
        <v>0</v>
      </c>
      <c r="AR49" s="13">
        <f t="shared" si="142"/>
        <v>0</v>
      </c>
      <c r="AS49" s="13">
        <f>IF(AR49&lt;'タスク基本情報シート'!$E$18,AR49,'タスク基本情報シート'!$E$18)</f>
        <v>0</v>
      </c>
      <c r="AT49" s="13">
        <f>LARGE(AS41:AS50,9)</f>
        <v>0</v>
      </c>
      <c r="AU49" s="15">
        <f t="shared" si="155"/>
        <v>0</v>
      </c>
      <c r="AV49" s="88"/>
      <c r="AW49" s="27"/>
      <c r="AX49" s="27"/>
      <c r="AY49" s="29"/>
      <c r="AZ49" s="83"/>
      <c r="BA49" s="12"/>
      <c r="BB49" s="13">
        <f t="shared" si="127"/>
        <v>0</v>
      </c>
      <c r="BC49" s="13">
        <f>IF(BB49&lt;'タスク基本情報シート'!$E$13,BB49,'タスク基本情報シート'!$E$13)</f>
        <v>0</v>
      </c>
      <c r="BD49" s="16"/>
      <c r="BE49" s="17"/>
      <c r="BG49" s="390"/>
      <c r="BH49" s="391"/>
      <c r="BI49" s="83"/>
      <c r="BJ49" s="12"/>
      <c r="BK49" s="13">
        <f t="shared" si="128"/>
        <v>0</v>
      </c>
      <c r="BL49" s="13">
        <f t="shared" si="156"/>
        <v>120</v>
      </c>
      <c r="BM49" s="15">
        <f t="shared" si="144"/>
        <v>0</v>
      </c>
      <c r="BN49" s="77"/>
      <c r="BO49" s="12"/>
      <c r="BP49" s="47">
        <f t="shared" si="129"/>
        <v>0</v>
      </c>
      <c r="BQ49" s="15">
        <f t="shared" si="145"/>
        <v>0</v>
      </c>
      <c r="BR49" s="83"/>
      <c r="BS49" s="12"/>
      <c r="BT49" s="13">
        <f t="shared" si="130"/>
        <v>0</v>
      </c>
      <c r="BU49" s="13">
        <f t="shared" si="146"/>
        <v>0</v>
      </c>
      <c r="BV49" s="13">
        <f>IF(BU49&lt;'タスク基本情報シート'!$E$18,BU49,'タスク基本情報シート'!$E$18)</f>
        <v>0</v>
      </c>
      <c r="BW49" s="13">
        <f>LARGE(BV41:BV50,9)</f>
        <v>0</v>
      </c>
      <c r="BX49" s="15">
        <f t="shared" si="157"/>
        <v>0</v>
      </c>
      <c r="BY49" s="88"/>
      <c r="BZ49" s="27"/>
      <c r="CA49" s="27"/>
      <c r="CB49" s="29"/>
      <c r="CC49" s="83"/>
      <c r="CD49" s="12"/>
      <c r="CE49" s="13">
        <f t="shared" si="131"/>
        <v>0</v>
      </c>
      <c r="CF49" s="13">
        <f>IF(CE49&lt;'タスク基本情報シート'!$E$13,CE49,'タスク基本情報シート'!$E$13)</f>
        <v>0</v>
      </c>
      <c r="CG49" s="16"/>
      <c r="CH49" s="17"/>
      <c r="CJ49" s="390"/>
      <c r="CK49" s="391"/>
      <c r="CL49" s="83"/>
      <c r="CM49" s="12"/>
      <c r="CN49" s="13">
        <f t="shared" si="132"/>
        <v>0</v>
      </c>
      <c r="CO49" s="13">
        <f t="shared" si="158"/>
        <v>105</v>
      </c>
      <c r="CP49" s="15">
        <f t="shared" si="148"/>
        <v>0</v>
      </c>
      <c r="CQ49" s="83"/>
      <c r="CR49" s="12"/>
      <c r="CS49" s="47">
        <f t="shared" si="133"/>
        <v>0</v>
      </c>
      <c r="CT49" s="15">
        <f t="shared" si="149"/>
        <v>0</v>
      </c>
      <c r="CU49" s="83"/>
      <c r="CV49" s="12"/>
      <c r="CW49" s="13">
        <f t="shared" si="134"/>
        <v>0</v>
      </c>
      <c r="CX49" s="13">
        <f t="shared" si="150"/>
        <v>0</v>
      </c>
      <c r="CY49" s="13">
        <f>IF(CX49&lt;'タスク基本情報シート'!$E$18,CX49,'タスク基本情報シート'!$E$18)</f>
        <v>0</v>
      </c>
      <c r="CZ49" s="13">
        <f>LARGE(CY41:CY50,9)</f>
        <v>0</v>
      </c>
      <c r="DA49" s="15">
        <f t="shared" si="159"/>
        <v>0</v>
      </c>
      <c r="DB49" s="88"/>
      <c r="DC49" s="27"/>
      <c r="DD49" s="27"/>
      <c r="DE49" s="29"/>
      <c r="DF49" s="83"/>
      <c r="DG49" s="12"/>
      <c r="DH49" s="13">
        <f t="shared" si="135"/>
        <v>0</v>
      </c>
      <c r="DI49" s="13">
        <f>IF(DH49&lt;'タスク基本情報シート'!$E$13,DH49,'タスク基本情報シート'!$E$13)</f>
        <v>0</v>
      </c>
      <c r="DJ49" s="16"/>
      <c r="DK49" s="17"/>
    </row>
    <row r="50" spans="1:115" ht="14.25" customHeight="1" thickBot="1">
      <c r="A50" s="392"/>
      <c r="B50" s="393"/>
      <c r="C50" s="84"/>
      <c r="D50" s="18"/>
      <c r="E50" s="20">
        <f t="shared" si="120"/>
        <v>0</v>
      </c>
      <c r="F50" s="20">
        <f t="shared" si="152"/>
        <v>90</v>
      </c>
      <c r="G50" s="79">
        <f t="shared" si="136"/>
        <v>0</v>
      </c>
      <c r="H50" s="84"/>
      <c r="I50" s="18"/>
      <c r="J50" s="48">
        <f t="shared" si="121"/>
        <v>0</v>
      </c>
      <c r="K50" s="79">
        <f t="shared" si="137"/>
        <v>0</v>
      </c>
      <c r="L50" s="84"/>
      <c r="M50" s="18"/>
      <c r="N50" s="20">
        <f t="shared" si="122"/>
        <v>0</v>
      </c>
      <c r="O50" s="20">
        <f t="shared" si="138"/>
        <v>0</v>
      </c>
      <c r="P50" s="20">
        <f>IF(O50&lt;'タスク基本情報シート'!$E$18,O50,'タスク基本情報シート'!$E$18)</f>
        <v>0</v>
      </c>
      <c r="Q50" s="20">
        <f>LARGE(P41:P50,10)</f>
        <v>0</v>
      </c>
      <c r="R50" s="79">
        <f t="shared" si="153"/>
        <v>0</v>
      </c>
      <c r="S50" s="89"/>
      <c r="T50" s="30"/>
      <c r="U50" s="30"/>
      <c r="V50" s="31"/>
      <c r="W50" s="84"/>
      <c r="X50" s="18"/>
      <c r="Y50" s="20">
        <f t="shared" si="123"/>
        <v>0</v>
      </c>
      <c r="Z50" s="20">
        <f>IF(Y50&lt;'タスク基本情報シート'!$E$13,Y50,'タスク基本情報シート'!$E$13)</f>
        <v>0</v>
      </c>
      <c r="AA50" s="19"/>
      <c r="AB50" s="21"/>
      <c r="AD50" s="392"/>
      <c r="AE50" s="393"/>
      <c r="AF50" s="84"/>
      <c r="AG50" s="18"/>
      <c r="AH50" s="20">
        <f t="shared" si="124"/>
        <v>0</v>
      </c>
      <c r="AI50" s="20">
        <f t="shared" si="154"/>
        <v>105</v>
      </c>
      <c r="AJ50" s="79">
        <f t="shared" si="140"/>
        <v>0</v>
      </c>
      <c r="AK50" s="84"/>
      <c r="AL50" s="18"/>
      <c r="AM50" s="48">
        <f t="shared" si="125"/>
        <v>0</v>
      </c>
      <c r="AN50" s="79">
        <f t="shared" si="141"/>
        <v>0</v>
      </c>
      <c r="AO50" s="84"/>
      <c r="AP50" s="18"/>
      <c r="AQ50" s="20">
        <f t="shared" si="126"/>
        <v>0</v>
      </c>
      <c r="AR50" s="20">
        <f t="shared" si="142"/>
        <v>0</v>
      </c>
      <c r="AS50" s="20">
        <f>IF(AR50&lt;'タスク基本情報シート'!$E$18,AR50,'タスク基本情報シート'!$E$18)</f>
        <v>0</v>
      </c>
      <c r="AT50" s="20">
        <f>LARGE(AS41:AS50,10)</f>
        <v>0</v>
      </c>
      <c r="AU50" s="79">
        <f t="shared" si="155"/>
        <v>0</v>
      </c>
      <c r="AV50" s="89"/>
      <c r="AW50" s="30"/>
      <c r="AX50" s="30"/>
      <c r="AY50" s="31"/>
      <c r="AZ50" s="84"/>
      <c r="BA50" s="18"/>
      <c r="BB50" s="20">
        <f t="shared" si="127"/>
        <v>0</v>
      </c>
      <c r="BC50" s="20">
        <f>IF(BB50&lt;'タスク基本情報シート'!$E$13,BB50,'タスク基本情報シート'!$E$13)</f>
        <v>0</v>
      </c>
      <c r="BD50" s="19"/>
      <c r="BE50" s="21"/>
      <c r="BG50" s="392"/>
      <c r="BH50" s="393"/>
      <c r="BI50" s="84"/>
      <c r="BJ50" s="18"/>
      <c r="BK50" s="20">
        <f t="shared" si="128"/>
        <v>0</v>
      </c>
      <c r="BL50" s="20">
        <f t="shared" si="156"/>
        <v>120</v>
      </c>
      <c r="BM50" s="79">
        <f t="shared" si="144"/>
        <v>0</v>
      </c>
      <c r="BN50" s="84"/>
      <c r="BO50" s="18"/>
      <c r="BP50" s="48">
        <f t="shared" si="129"/>
        <v>0</v>
      </c>
      <c r="BQ50" s="79">
        <f t="shared" si="145"/>
        <v>0</v>
      </c>
      <c r="BR50" s="84"/>
      <c r="BS50" s="18"/>
      <c r="BT50" s="20">
        <f t="shared" si="130"/>
        <v>0</v>
      </c>
      <c r="BU50" s="20">
        <f t="shared" si="146"/>
        <v>0</v>
      </c>
      <c r="BV50" s="20">
        <f>IF(BU50&lt;'タスク基本情報シート'!$E$18,BU50,'タスク基本情報シート'!$E$18)</f>
        <v>0</v>
      </c>
      <c r="BW50" s="20">
        <f>LARGE(BV41:BV50,10)</f>
        <v>0</v>
      </c>
      <c r="BX50" s="79">
        <f t="shared" si="157"/>
        <v>0</v>
      </c>
      <c r="BY50" s="89"/>
      <c r="BZ50" s="30"/>
      <c r="CA50" s="30"/>
      <c r="CB50" s="31"/>
      <c r="CC50" s="84"/>
      <c r="CD50" s="18"/>
      <c r="CE50" s="20">
        <f t="shared" si="131"/>
        <v>0</v>
      </c>
      <c r="CF50" s="20">
        <f>IF(CE50&lt;'タスク基本情報シート'!$E$13,CE50,'タスク基本情報シート'!$E$13)</f>
        <v>0</v>
      </c>
      <c r="CG50" s="19"/>
      <c r="CH50" s="21"/>
      <c r="CJ50" s="392"/>
      <c r="CK50" s="393"/>
      <c r="CL50" s="84"/>
      <c r="CM50" s="18"/>
      <c r="CN50" s="20">
        <f t="shared" si="132"/>
        <v>0</v>
      </c>
      <c r="CO50" s="20">
        <f t="shared" si="158"/>
        <v>105</v>
      </c>
      <c r="CP50" s="79">
        <f t="shared" si="148"/>
        <v>0</v>
      </c>
      <c r="CQ50" s="84"/>
      <c r="CR50" s="18"/>
      <c r="CS50" s="48">
        <f t="shared" si="133"/>
        <v>0</v>
      </c>
      <c r="CT50" s="79">
        <f t="shared" si="149"/>
        <v>0</v>
      </c>
      <c r="CU50" s="84"/>
      <c r="CV50" s="18"/>
      <c r="CW50" s="20">
        <f t="shared" si="134"/>
        <v>0</v>
      </c>
      <c r="CX50" s="20">
        <f t="shared" si="150"/>
        <v>0</v>
      </c>
      <c r="CY50" s="20">
        <f>IF(CX50&lt;'タスク基本情報シート'!$E$18,CX50,'タスク基本情報シート'!$E$18)</f>
        <v>0</v>
      </c>
      <c r="CZ50" s="20">
        <f>LARGE(CY41:CY50,10)</f>
        <v>0</v>
      </c>
      <c r="DA50" s="79">
        <f t="shared" si="159"/>
        <v>0</v>
      </c>
      <c r="DB50" s="89"/>
      <c r="DC50" s="30"/>
      <c r="DD50" s="30"/>
      <c r="DE50" s="31"/>
      <c r="DF50" s="84"/>
      <c r="DG50" s="18"/>
      <c r="DH50" s="20">
        <f t="shared" si="135"/>
        <v>0</v>
      </c>
      <c r="DI50" s="20">
        <f>IF(DH50&lt;'タスク基本情報シート'!$E$13,DH50,'タスク基本情報シート'!$E$13)</f>
        <v>0</v>
      </c>
      <c r="DJ50" s="19"/>
      <c r="DK50" s="21"/>
    </row>
    <row r="51" spans="1:115" ht="15" thickTop="1">
      <c r="A51" s="193" t="s">
        <v>17</v>
      </c>
      <c r="B51" s="194">
        <f>SUMIF(G$4:AB$4,K$4,G51:AB51)</f>
        <v>1598</v>
      </c>
      <c r="C51" s="80"/>
      <c r="D51" s="22" t="str">
        <f>IF((E51/60)&gt;'タスク基本情報シート'!$F$10,"ERR","OK")</f>
        <v>OK</v>
      </c>
      <c r="E51" s="22">
        <f>SUM(E41:E50)</f>
        <v>501</v>
      </c>
      <c r="F51" s="22"/>
      <c r="G51" s="23">
        <f>SUM(G41:G50)</f>
        <v>210</v>
      </c>
      <c r="H51" s="80"/>
      <c r="I51" s="22" t="str">
        <f>IF((J51/60)&gt;'タスク基本情報シート'!$F$3,"ERR","OK")</f>
        <v>OK</v>
      </c>
      <c r="J51" s="49">
        <f>SUM(J41:J50)</f>
        <v>537</v>
      </c>
      <c r="K51" s="23">
        <f>SUM(K41:K50)</f>
        <v>16</v>
      </c>
      <c r="L51" s="80"/>
      <c r="M51" s="22" t="str">
        <f>IF((N51/60)&gt;'タスク基本情報シート'!$F$18,"ERR","OK")</f>
        <v>OK</v>
      </c>
      <c r="N51" s="22">
        <f>SUM(N41:N50)</f>
        <v>574</v>
      </c>
      <c r="O51" s="22"/>
      <c r="P51" s="22"/>
      <c r="Q51" s="22"/>
      <c r="R51" s="23">
        <f>SUM(R41:R50)</f>
        <v>540</v>
      </c>
      <c r="S51" s="80"/>
      <c r="T51" s="22" t="str">
        <f>IF((U51/60)&gt;'タスク基本情報シート'!$F$20,"ERR","OK")</f>
        <v>OK</v>
      </c>
      <c r="U51" s="22">
        <f>SUM(U41:U48)</f>
        <v>550</v>
      </c>
      <c r="V51" s="23">
        <f>SUM(V41:V48)</f>
        <v>550</v>
      </c>
      <c r="W51" s="80"/>
      <c r="X51" s="22" t="str">
        <f>IF((Y51/60)&gt;'タスク基本情報シート'!$F$13,"ERR","OK")</f>
        <v>OK</v>
      </c>
      <c r="Y51" s="22">
        <f>SUM(Y41:Y50)</f>
        <v>453</v>
      </c>
      <c r="Z51" s="22"/>
      <c r="AA51" s="22"/>
      <c r="AB51" s="23">
        <f>SUM(AB41:AB43)</f>
        <v>282</v>
      </c>
      <c r="AD51" s="193" t="s">
        <v>17</v>
      </c>
      <c r="AE51" s="194">
        <f>SUMIF(AJ$4:BE$4,AN$4,AJ51:BE51)</f>
        <v>1874</v>
      </c>
      <c r="AF51" s="80"/>
      <c r="AG51" s="22" t="str">
        <f>IF((AH51/60)&gt;'タスク基本情報シート'!$F$10,"ERR","OK")</f>
        <v>OK</v>
      </c>
      <c r="AH51" s="22">
        <f>SUM(AH41:AH50)</f>
        <v>477</v>
      </c>
      <c r="AI51" s="22"/>
      <c r="AJ51" s="23">
        <f>SUM(AJ41:AJ50)</f>
        <v>300</v>
      </c>
      <c r="AK51" s="80"/>
      <c r="AL51" s="22" t="str">
        <f>IF((AM51/60)&gt;'タスク基本情報シート'!$F$3,"ERR","OK")</f>
        <v>OK</v>
      </c>
      <c r="AM51" s="49">
        <f>SUM(AM41:AM50)</f>
        <v>597</v>
      </c>
      <c r="AN51" s="23">
        <f>SUM(AN41:AN50)</f>
        <v>19</v>
      </c>
      <c r="AO51" s="80"/>
      <c r="AP51" s="22" t="str">
        <f>IF((AQ51/60)&gt;'タスク基本情報シート'!$F$18,"ERR","OK")</f>
        <v>OK</v>
      </c>
      <c r="AQ51" s="22">
        <f>SUM(AQ41:AQ50)</f>
        <v>488</v>
      </c>
      <c r="AR51" s="22"/>
      <c r="AS51" s="22"/>
      <c r="AT51" s="22"/>
      <c r="AU51" s="23">
        <f>SUM(AU41:AU50)</f>
        <v>480</v>
      </c>
      <c r="AV51" s="80"/>
      <c r="AW51" s="22" t="str">
        <f>IF((AX51/60)&gt;'タスク基本情報シート'!$F$20,"ERR","OK")</f>
        <v>OK</v>
      </c>
      <c r="AX51" s="22">
        <f>SUM(AX41:AX48)</f>
        <v>579</v>
      </c>
      <c r="AY51" s="23">
        <f>SUM(AY41:AY48)</f>
        <v>579</v>
      </c>
      <c r="AZ51" s="80"/>
      <c r="BA51" s="22" t="str">
        <f>IF((BB51/60)&gt;'タスク基本情報シート'!$F$13,"ERR","OK")</f>
        <v>OK</v>
      </c>
      <c r="BB51" s="22">
        <f>SUM(BB41:BB50)</f>
        <v>557</v>
      </c>
      <c r="BC51" s="22"/>
      <c r="BD51" s="22"/>
      <c r="BE51" s="23">
        <f>SUM(BE41:BE43)</f>
        <v>496</v>
      </c>
      <c r="BG51" s="193" t="s">
        <v>17</v>
      </c>
      <c r="BH51" s="194">
        <f>SUMIF(BM$4:CH$4,BQ$4,BM51:CH51)</f>
        <v>2023</v>
      </c>
      <c r="BI51" s="80"/>
      <c r="BJ51" s="22" t="str">
        <f>IF((BK51/60)&gt;'タスク基本情報シート'!$F$10,"ERR","OK")</f>
        <v>OK</v>
      </c>
      <c r="BK51" s="22">
        <f>SUM(BK41:BK50)</f>
        <v>411</v>
      </c>
      <c r="BL51" s="22"/>
      <c r="BM51" s="23">
        <f>SUM(BM41:BM50)</f>
        <v>405</v>
      </c>
      <c r="BN51" s="80"/>
      <c r="BO51" s="22" t="str">
        <f>IF((BP51/60)&gt;'タスク基本情報シート'!$F$3,"ERR","OK")</f>
        <v>OK</v>
      </c>
      <c r="BP51" s="49">
        <f>SUM(BP41:BP50)</f>
        <v>556</v>
      </c>
      <c r="BQ51" s="23">
        <f>SUM(BQ41:BQ50)</f>
        <v>18</v>
      </c>
      <c r="BR51" s="80"/>
      <c r="BS51" s="22" t="str">
        <f>IF((BT51/60)&gt;'タスク基本情報シート'!$F$18,"ERR","OK")</f>
        <v>OK</v>
      </c>
      <c r="BT51" s="22">
        <f>SUM(BT41:BT50)</f>
        <v>551</v>
      </c>
      <c r="BU51" s="22"/>
      <c r="BV51" s="22"/>
      <c r="BW51" s="22"/>
      <c r="BX51" s="23">
        <f>SUM(BX41:BX50)</f>
        <v>540</v>
      </c>
      <c r="BY51" s="80"/>
      <c r="BZ51" s="22" t="str">
        <f>IF((CA51/60)&gt;'タスク基本情報シート'!$F$20,"ERR","OK")</f>
        <v>OK</v>
      </c>
      <c r="CA51" s="22">
        <f>SUM(CA41:CA48)</f>
        <v>591</v>
      </c>
      <c r="CB51" s="23">
        <f>SUM(CB41:CB48)</f>
        <v>590</v>
      </c>
      <c r="CC51" s="80"/>
      <c r="CD51" s="22" t="str">
        <f>IF((CE51/60)&gt;'タスク基本情報シート'!$F$13,"ERR","OK")</f>
        <v>OK</v>
      </c>
      <c r="CE51" s="22">
        <f>SUM(CE41:CE50)</f>
        <v>541</v>
      </c>
      <c r="CF51" s="22"/>
      <c r="CG51" s="22"/>
      <c r="CH51" s="23">
        <f>SUM(CH41:CH43)</f>
        <v>470</v>
      </c>
      <c r="CJ51" s="193" t="s">
        <v>17</v>
      </c>
      <c r="CK51" s="194">
        <f>SUMIF(CP$4:DK$4,CT$4,CP51:DK51)</f>
        <v>1788</v>
      </c>
      <c r="CL51" s="80"/>
      <c r="CM51" s="22" t="str">
        <f>IF((CN51/60)&gt;'タスク基本情報シート'!$F$10,"ERR","OK")</f>
        <v>OK</v>
      </c>
      <c r="CN51" s="22">
        <f>SUM(CN41:CN50)</f>
        <v>300</v>
      </c>
      <c r="CO51" s="22"/>
      <c r="CP51" s="23">
        <f>SUM(CP41:CP50)</f>
        <v>300</v>
      </c>
      <c r="CQ51" s="80"/>
      <c r="CR51" s="22" t="str">
        <f>IF((CS51/60)&gt;'タスク基本情報シート'!$F$3,"ERR","OK")</f>
        <v>OK</v>
      </c>
      <c r="CS51" s="49">
        <f>SUM(CS41:CS50)</f>
        <v>570</v>
      </c>
      <c r="CT51" s="23">
        <f>SUM(CT41:CT50)</f>
        <v>19</v>
      </c>
      <c r="CU51" s="80"/>
      <c r="CV51" s="22" t="str">
        <f>IF((CW51/60)&gt;'タスク基本情報シート'!$F$18,"ERR","OK")</f>
        <v>OK</v>
      </c>
      <c r="CW51" s="22">
        <f>SUM(CW41:CW50)</f>
        <v>480</v>
      </c>
      <c r="CX51" s="22"/>
      <c r="CY51" s="22"/>
      <c r="CZ51" s="22"/>
      <c r="DA51" s="23">
        <f>SUM(DA41:DA50)</f>
        <v>480</v>
      </c>
      <c r="DB51" s="80"/>
      <c r="DC51" s="22" t="str">
        <f>IF((DD51/60)&gt;'タスク基本情報シート'!$F$20,"ERR","OK")</f>
        <v>OK</v>
      </c>
      <c r="DD51" s="22">
        <f>SUM(DD41:DD48)</f>
        <v>583</v>
      </c>
      <c r="DE51" s="23">
        <f>SUM(DE41:DE48)</f>
        <v>583</v>
      </c>
      <c r="DF51" s="80"/>
      <c r="DG51" s="22" t="str">
        <f>IF((DH51/60)&gt;'タスク基本情報シート'!$F$13,"ERR","OK")</f>
        <v>OK</v>
      </c>
      <c r="DH51" s="22">
        <f>SUM(DH41:DH50)</f>
        <v>548</v>
      </c>
      <c r="DI51" s="22"/>
      <c r="DJ51" s="22"/>
      <c r="DK51" s="23">
        <f>SUM(DK41:DK43)</f>
        <v>406</v>
      </c>
    </row>
    <row r="52" spans="1:115" ht="15" thickBot="1">
      <c r="A52" s="195" t="s">
        <v>18</v>
      </c>
      <c r="B52" s="196">
        <f>SUMIF(G$4:AB$4,K$4,G52:AB52)</f>
        <v>3941.200285782329</v>
      </c>
      <c r="C52" s="81"/>
      <c r="D52" s="33"/>
      <c r="E52" s="34"/>
      <c r="F52" s="34"/>
      <c r="G52" s="35">
        <f>IF(G51=0,0,G51/G$149*1000)</f>
        <v>400</v>
      </c>
      <c r="H52" s="81"/>
      <c r="I52" s="33"/>
      <c r="J52" s="50"/>
      <c r="K52" s="35">
        <f>IF(K51=0,0,K51/K$149*1000)</f>
        <v>842.1052631578947</v>
      </c>
      <c r="L52" s="81"/>
      <c r="M52" s="33"/>
      <c r="N52" s="34"/>
      <c r="O52" s="34"/>
      <c r="P52" s="34"/>
      <c r="Q52" s="34"/>
      <c r="R52" s="35">
        <f>IF(R51=0,0,R51/R$149*1000)</f>
        <v>1000</v>
      </c>
      <c r="S52" s="87"/>
      <c r="T52" s="34"/>
      <c r="U52" s="34"/>
      <c r="V52" s="35">
        <f>IF(V51=0,0,V51/V$149*1000)</f>
        <v>924.3697478991597</v>
      </c>
      <c r="W52" s="87"/>
      <c r="X52" s="34"/>
      <c r="Y52" s="34"/>
      <c r="Z52" s="34"/>
      <c r="AA52" s="34"/>
      <c r="AB52" s="35">
        <f>IF(AB51=0,0,AB51/AB$149*1000)</f>
        <v>774.7252747252747</v>
      </c>
      <c r="AD52" s="195" t="s">
        <v>18</v>
      </c>
      <c r="AE52" s="196">
        <f>SUMIF(AJ$4:BE$4,AN$4,AJ52:BE52)</f>
        <v>4657.945729547904</v>
      </c>
      <c r="AF52" s="81"/>
      <c r="AG52" s="33"/>
      <c r="AH52" s="34"/>
      <c r="AI52" s="34"/>
      <c r="AJ52" s="35">
        <f>IF(AJ51=0,0,AJ51/AJ$149*1000)</f>
        <v>740.7407407407406</v>
      </c>
      <c r="AK52" s="81"/>
      <c r="AL52" s="33"/>
      <c r="AM52" s="50"/>
      <c r="AN52" s="35">
        <f>IF(AN51=0,0,AN51/AN$149*1000)</f>
        <v>1000</v>
      </c>
      <c r="AO52" s="81"/>
      <c r="AP52" s="33"/>
      <c r="AQ52" s="34"/>
      <c r="AR52" s="34"/>
      <c r="AS52" s="34"/>
      <c r="AT52" s="34"/>
      <c r="AU52" s="35">
        <f>IF(AU51=0,0,AU51/AU$149*1000)</f>
        <v>1000</v>
      </c>
      <c r="AV52" s="87"/>
      <c r="AW52" s="34"/>
      <c r="AX52" s="34"/>
      <c r="AY52" s="35">
        <f>IF(AY51=0,0,AY51/AY$149*1000)</f>
        <v>981.3559322033898</v>
      </c>
      <c r="AZ52" s="87"/>
      <c r="BA52" s="34"/>
      <c r="BB52" s="34"/>
      <c r="BC52" s="34"/>
      <c r="BD52" s="34"/>
      <c r="BE52" s="35">
        <f>IF(BE51=0,0,BE51/BE$149*1000)</f>
        <v>935.8490566037736</v>
      </c>
      <c r="BG52" s="195" t="s">
        <v>18</v>
      </c>
      <c r="BH52" s="196">
        <f>SUMIF(BM$4:CH$4,BQ$4,BM52:CH52)</f>
        <v>4987.394957983193</v>
      </c>
      <c r="BI52" s="81"/>
      <c r="BJ52" s="33"/>
      <c r="BK52" s="34"/>
      <c r="BL52" s="34"/>
      <c r="BM52" s="35">
        <f>IF(BM51=0,0,BM51/BM$149*1000)</f>
        <v>1000</v>
      </c>
      <c r="BN52" s="81"/>
      <c r="BO52" s="33"/>
      <c r="BP52" s="50"/>
      <c r="BQ52" s="35">
        <f>IF(BQ51=0,0,BQ51/BQ$149*1000)</f>
        <v>1000</v>
      </c>
      <c r="BR52" s="81"/>
      <c r="BS52" s="33"/>
      <c r="BT52" s="34"/>
      <c r="BU52" s="34"/>
      <c r="BV52" s="34"/>
      <c r="BW52" s="34"/>
      <c r="BX52" s="35">
        <f>IF(BX51=0,0,BX51/BX$149*1000)</f>
        <v>1000</v>
      </c>
      <c r="BY52" s="87"/>
      <c r="BZ52" s="34"/>
      <c r="CA52" s="34"/>
      <c r="CB52" s="35">
        <f>IF(CB51=0,0,CB51/CB$149*1000)</f>
        <v>1000</v>
      </c>
      <c r="CC52" s="87"/>
      <c r="CD52" s="34"/>
      <c r="CE52" s="34"/>
      <c r="CF52" s="34"/>
      <c r="CG52" s="34"/>
      <c r="CH52" s="35">
        <f>IF(CH51=0,0,CH51/CH$149*1000)</f>
        <v>987.3949579831933</v>
      </c>
      <c r="CJ52" s="195" t="s">
        <v>18</v>
      </c>
      <c r="CK52" s="196">
        <f>SUMIF(CP$4:DK$4,CT$4,CP52:DK52)</f>
        <v>4576.131687242799</v>
      </c>
      <c r="CL52" s="81"/>
      <c r="CM52" s="33"/>
      <c r="CN52" s="34"/>
      <c r="CO52" s="34"/>
      <c r="CP52" s="35">
        <f>IF(CP51=0,0,CP51/CP$149*1000)</f>
        <v>740.7407407407406</v>
      </c>
      <c r="CQ52" s="81"/>
      <c r="CR52" s="33"/>
      <c r="CS52" s="50"/>
      <c r="CT52" s="35">
        <f>IF(CT51=0,0,CT51/CT$149*1000)</f>
        <v>1000</v>
      </c>
      <c r="CU52" s="81"/>
      <c r="CV52" s="33"/>
      <c r="CW52" s="34"/>
      <c r="CX52" s="34"/>
      <c r="CY52" s="34"/>
      <c r="CZ52" s="34"/>
      <c r="DA52" s="35">
        <f>IF(DA51=0,0,DA51/DA$149*1000)</f>
        <v>1000</v>
      </c>
      <c r="DB52" s="87"/>
      <c r="DC52" s="34"/>
      <c r="DD52" s="34"/>
      <c r="DE52" s="35">
        <f>IF(DE51=0,0,DE51/DE$149*1000)</f>
        <v>1000</v>
      </c>
      <c r="DF52" s="87"/>
      <c r="DG52" s="34"/>
      <c r="DH52" s="34"/>
      <c r="DI52" s="34"/>
      <c r="DJ52" s="34"/>
      <c r="DK52" s="35">
        <f>IF(DK51=0,0,DK51/DK$149*1000)</f>
        <v>835.3909465020575</v>
      </c>
    </row>
    <row r="53" spans="1:115" ht="13.5" customHeight="1">
      <c r="A53" s="386"/>
      <c r="B53" s="388" t="s">
        <v>120</v>
      </c>
      <c r="C53" s="75"/>
      <c r="D53" s="8">
        <v>31</v>
      </c>
      <c r="E53" s="9">
        <f aca="true" t="shared" si="160" ref="E53:E62">C53*60+D53</f>
        <v>31</v>
      </c>
      <c r="F53" s="9">
        <v>30</v>
      </c>
      <c r="G53" s="76">
        <f>IF(F53&lt;&gt;0,IF(E53&gt;=F53,F53,0),0)</f>
        <v>30</v>
      </c>
      <c r="H53" s="75"/>
      <c r="I53" s="8">
        <v>60</v>
      </c>
      <c r="J53" s="9">
        <f aca="true" t="shared" si="161" ref="J53:J62">H53*60+I53</f>
        <v>60</v>
      </c>
      <c r="K53" s="76">
        <f>ROUNDDOWN(J53/30,0)</f>
        <v>2</v>
      </c>
      <c r="L53" s="75">
        <v>2</v>
      </c>
      <c r="M53" s="8">
        <v>30</v>
      </c>
      <c r="N53" s="9">
        <f aca="true" t="shared" si="162" ref="N53:N62">L53*60+M53</f>
        <v>150</v>
      </c>
      <c r="O53" s="9">
        <f>INT(N53/60)*60</f>
        <v>120</v>
      </c>
      <c r="P53" s="9">
        <f>IF(O53&lt;'タスク基本情報シート'!$E$18,O53,'タスク基本情報シート'!$E$18)</f>
        <v>120</v>
      </c>
      <c r="Q53" s="9">
        <f>LARGE(P53:P62,1)</f>
        <v>180</v>
      </c>
      <c r="R53" s="76">
        <f>Q53</f>
        <v>180</v>
      </c>
      <c r="S53" s="82">
        <v>2</v>
      </c>
      <c r="T53" s="8">
        <v>57</v>
      </c>
      <c r="U53" s="24">
        <f>S53*60+T53</f>
        <v>177</v>
      </c>
      <c r="V53" s="11">
        <f>IF(U53&lt;'タスク基本情報シート'!$E$20,U53,'タスク基本情報シート'!$E$20)</f>
        <v>177</v>
      </c>
      <c r="W53" s="82">
        <v>1</v>
      </c>
      <c r="X53" s="8">
        <v>21</v>
      </c>
      <c r="Y53" s="9">
        <f aca="true" t="shared" si="163" ref="Y53:Y62">W53*60+X53</f>
        <v>81</v>
      </c>
      <c r="Z53" s="9">
        <f>IF(Y53&lt;'タスク基本情報シート'!$E$13,Y53,'タスク基本情報シート'!$E$13)</f>
        <v>81</v>
      </c>
      <c r="AA53" s="9">
        <v>1</v>
      </c>
      <c r="AB53" s="76">
        <f>LARGE(Z53:Z62,AA53)</f>
        <v>102</v>
      </c>
      <c r="AD53" s="386"/>
      <c r="AE53" s="388" t="s">
        <v>144</v>
      </c>
      <c r="AF53" s="75"/>
      <c r="AG53" s="8">
        <v>30</v>
      </c>
      <c r="AH53" s="9">
        <f aca="true" t="shared" si="164" ref="AH53:AH62">AF53*60+AG53</f>
        <v>30</v>
      </c>
      <c r="AI53" s="9">
        <v>30</v>
      </c>
      <c r="AJ53" s="76">
        <f>IF(AI53&lt;&gt;0,IF(AH53&gt;=AI53,AI53,0),0)</f>
        <v>30</v>
      </c>
      <c r="AK53" s="75">
        <v>1</v>
      </c>
      <c r="AL53" s="8"/>
      <c r="AM53" s="9">
        <f aca="true" t="shared" si="165" ref="AM53:AM62">AK53*60+AL53</f>
        <v>60</v>
      </c>
      <c r="AN53" s="76">
        <f>ROUNDDOWN(AM53/30,0)</f>
        <v>2</v>
      </c>
      <c r="AO53" s="75">
        <v>1</v>
      </c>
      <c r="AP53" s="8">
        <v>2</v>
      </c>
      <c r="AQ53" s="9">
        <f aca="true" t="shared" si="166" ref="AQ53:AQ62">AO53*60+AP53</f>
        <v>62</v>
      </c>
      <c r="AR53" s="9">
        <f>INT(AQ53/60)*60</f>
        <v>60</v>
      </c>
      <c r="AS53" s="9">
        <f>IF(AR53&lt;'タスク基本情報シート'!$E$18,AR53,'タスク基本情報シート'!$E$18)</f>
        <v>60</v>
      </c>
      <c r="AT53" s="9">
        <f>LARGE(AS53:AS62,1)</f>
        <v>240</v>
      </c>
      <c r="AU53" s="76">
        <f>AT53</f>
        <v>240</v>
      </c>
      <c r="AV53" s="82">
        <v>3</v>
      </c>
      <c r="AW53" s="8">
        <v>4</v>
      </c>
      <c r="AX53" s="24">
        <f>AV53*60+AW53</f>
        <v>184</v>
      </c>
      <c r="AY53" s="11">
        <f>IF(AX53&lt;'タスク基本情報シート'!$E$20,AX53,'タスク基本情報シート'!$E$20)</f>
        <v>180</v>
      </c>
      <c r="AZ53" s="82">
        <v>2</v>
      </c>
      <c r="BA53" s="8">
        <v>14</v>
      </c>
      <c r="BB53" s="9">
        <f aca="true" t="shared" si="167" ref="BB53:BB62">AZ53*60+BA53</f>
        <v>134</v>
      </c>
      <c r="BC53" s="9">
        <f>IF(BB53&lt;'タスク基本情報シート'!$E$13,BB53,'タスク基本情報シート'!$E$13)</f>
        <v>134</v>
      </c>
      <c r="BD53" s="9">
        <v>1</v>
      </c>
      <c r="BE53" s="76">
        <f>LARGE(BC53:BC62,BD53)</f>
        <v>134</v>
      </c>
      <c r="BG53" s="386"/>
      <c r="BH53" s="388" t="s">
        <v>168</v>
      </c>
      <c r="BI53" s="75"/>
      <c r="BJ53" s="8">
        <v>30</v>
      </c>
      <c r="BK53" s="9">
        <f aca="true" t="shared" si="168" ref="BK53:BK62">BI53*60+BJ53</f>
        <v>30</v>
      </c>
      <c r="BL53" s="9">
        <v>30</v>
      </c>
      <c r="BM53" s="76">
        <f>IF(BL53&lt;&gt;0,IF(BK53&gt;=BL53,BL53,0),0)</f>
        <v>30</v>
      </c>
      <c r="BN53" s="75">
        <v>2</v>
      </c>
      <c r="BO53" s="8">
        <v>48</v>
      </c>
      <c r="BP53" s="9">
        <f aca="true" t="shared" si="169" ref="BP53:BP62">BN53*60+BO53</f>
        <v>168</v>
      </c>
      <c r="BQ53" s="76">
        <f>ROUNDDOWN(BP53/30,0)</f>
        <v>5</v>
      </c>
      <c r="BR53" s="75">
        <v>1</v>
      </c>
      <c r="BS53" s="8">
        <v>3</v>
      </c>
      <c r="BT53" s="9">
        <f aca="true" t="shared" si="170" ref="BT53:BT62">BR53*60+BS53</f>
        <v>63</v>
      </c>
      <c r="BU53" s="9">
        <f>INT(BT53/60)*60</f>
        <v>60</v>
      </c>
      <c r="BV53" s="9">
        <f>IF(BU53&lt;'タスク基本情報シート'!$E$18,BU53,'タスク基本情報シート'!$E$18)</f>
        <v>60</v>
      </c>
      <c r="BW53" s="9">
        <f>LARGE(BV53:BV62,1)</f>
        <v>240</v>
      </c>
      <c r="BX53" s="76">
        <f>BW53</f>
        <v>240</v>
      </c>
      <c r="BY53" s="82">
        <v>2</v>
      </c>
      <c r="BZ53" s="8">
        <v>21</v>
      </c>
      <c r="CA53" s="24">
        <f>BY53*60+BZ53</f>
        <v>141</v>
      </c>
      <c r="CB53" s="11">
        <f>IF(CA53&lt;'タスク基本情報シート'!$E$20,CA53,'タスク基本情報シート'!$E$20)</f>
        <v>141</v>
      </c>
      <c r="CC53" s="82">
        <v>1</v>
      </c>
      <c r="CD53" s="8">
        <v>40</v>
      </c>
      <c r="CE53" s="9">
        <f aca="true" t="shared" si="171" ref="CE53:CE62">CC53*60+CD53</f>
        <v>100</v>
      </c>
      <c r="CF53" s="9">
        <f>IF(CE53&lt;'タスク基本情報シート'!$E$13,CE53,'タスク基本情報シート'!$E$13)</f>
        <v>100</v>
      </c>
      <c r="CG53" s="9">
        <v>1</v>
      </c>
      <c r="CH53" s="76">
        <f>LARGE(CF53:CF62,CG53)</f>
        <v>100</v>
      </c>
      <c r="CJ53" s="386"/>
      <c r="CK53" s="388" t="s">
        <v>192</v>
      </c>
      <c r="CL53" s="75"/>
      <c r="CM53" s="8">
        <v>30</v>
      </c>
      <c r="CN53" s="9">
        <f aca="true" t="shared" si="172" ref="CN53:CN62">CL53*60+CM53</f>
        <v>30</v>
      </c>
      <c r="CO53" s="9">
        <v>30</v>
      </c>
      <c r="CP53" s="76">
        <f>IF(CO53&lt;&gt;0,IF(CN53&gt;=CO53,CO53,0),0)</f>
        <v>30</v>
      </c>
      <c r="CQ53" s="75"/>
      <c r="CR53" s="8">
        <v>54</v>
      </c>
      <c r="CS53" s="9">
        <f aca="true" t="shared" si="173" ref="CS53:CS62">CQ53*60+CR53</f>
        <v>54</v>
      </c>
      <c r="CT53" s="76">
        <f>ROUNDDOWN(CS53/30,0)</f>
        <v>1</v>
      </c>
      <c r="CU53" s="75">
        <v>1</v>
      </c>
      <c r="CV53" s="8">
        <v>46</v>
      </c>
      <c r="CW53" s="9">
        <f aca="true" t="shared" si="174" ref="CW53:CW62">CU53*60+CV53</f>
        <v>106</v>
      </c>
      <c r="CX53" s="9">
        <f>INT(CW53/60)*60</f>
        <v>60</v>
      </c>
      <c r="CY53" s="9">
        <f>IF(CX53&lt;'タスク基本情報シート'!$E$18,CX53,'タスク基本情報シート'!$E$18)</f>
        <v>60</v>
      </c>
      <c r="CZ53" s="9">
        <f>LARGE(CY53:CY62,1)</f>
        <v>180</v>
      </c>
      <c r="DA53" s="76">
        <f>CZ53</f>
        <v>180</v>
      </c>
      <c r="DB53" s="82">
        <v>1</v>
      </c>
      <c r="DC53" s="8">
        <v>47</v>
      </c>
      <c r="DD53" s="24">
        <f>DB53*60+DC53</f>
        <v>107</v>
      </c>
      <c r="DE53" s="11">
        <f>IF(DD53&lt;'タスク基本情報シート'!$E$20,DD53,'タスク基本情報シート'!$E$20)</f>
        <v>107</v>
      </c>
      <c r="DF53" s="82"/>
      <c r="DG53" s="8">
        <v>55</v>
      </c>
      <c r="DH53" s="9">
        <f aca="true" t="shared" si="175" ref="DH53:DH62">DF53*60+DG53</f>
        <v>55</v>
      </c>
      <c r="DI53" s="9">
        <f>IF(DH53&lt;'タスク基本情報シート'!$E$13,DH53,'タスク基本情報シート'!$E$13)</f>
        <v>55</v>
      </c>
      <c r="DJ53" s="9">
        <v>1</v>
      </c>
      <c r="DK53" s="76">
        <f>LARGE(DI53:DI62,DJ53)</f>
        <v>121</v>
      </c>
    </row>
    <row r="54" spans="1:115" ht="13.5" customHeight="1">
      <c r="A54" s="387"/>
      <c r="B54" s="389"/>
      <c r="C54" s="77"/>
      <c r="D54" s="12">
        <v>46</v>
      </c>
      <c r="E54" s="13">
        <f t="shared" si="160"/>
        <v>46</v>
      </c>
      <c r="F54" s="13">
        <f>IF(G53=0,F53,F53+15)</f>
        <v>45</v>
      </c>
      <c r="G54" s="15">
        <f aca="true" t="shared" si="176" ref="G54:G62">IF(F54&lt;&gt;0,IF(E54&gt;=F54,F54,0),0)</f>
        <v>45</v>
      </c>
      <c r="H54" s="77"/>
      <c r="I54" s="12">
        <v>60</v>
      </c>
      <c r="J54" s="47">
        <f t="shared" si="161"/>
        <v>60</v>
      </c>
      <c r="K54" s="15">
        <f aca="true" t="shared" si="177" ref="K54:K62">ROUNDDOWN(J54/30,0)</f>
        <v>2</v>
      </c>
      <c r="L54" s="77">
        <v>3</v>
      </c>
      <c r="M54" s="12">
        <v>5</v>
      </c>
      <c r="N54" s="13">
        <f t="shared" si="162"/>
        <v>185</v>
      </c>
      <c r="O54" s="13">
        <f aca="true" t="shared" si="178" ref="O54:O62">INT(N54/60)*60</f>
        <v>180</v>
      </c>
      <c r="P54" s="13">
        <f>IF(O54&lt;'タスク基本情報シート'!$E$18,O54,'タスク基本情報シート'!$E$18)</f>
        <v>180</v>
      </c>
      <c r="Q54" s="13">
        <f>LARGE(P53:P62,2)</f>
        <v>120</v>
      </c>
      <c r="R54" s="15">
        <f>IF(Q54&lt;=(R53-60),Q54,IF((R53-60)&lt;0,0,(R53-60)))</f>
        <v>120</v>
      </c>
      <c r="S54" s="83">
        <v>1</v>
      </c>
      <c r="T54" s="12"/>
      <c r="U54" s="26">
        <f aca="true" t="shared" si="179" ref="U54:U60">S54*60+T54</f>
        <v>60</v>
      </c>
      <c r="V54" s="15">
        <f>IF(U54&lt;'タスク基本情報シート'!$E$20,U54,'タスク基本情報シート'!$E$20)</f>
        <v>60</v>
      </c>
      <c r="W54" s="83">
        <v>1</v>
      </c>
      <c r="X54" s="12">
        <v>16</v>
      </c>
      <c r="Y54" s="13">
        <f t="shared" si="163"/>
        <v>76</v>
      </c>
      <c r="Z54" s="13">
        <f>IF(Y54&lt;'タスク基本情報シート'!$E$13,Y54,'タスク基本情報シート'!$E$13)</f>
        <v>76</v>
      </c>
      <c r="AA54" s="13">
        <v>2</v>
      </c>
      <c r="AB54" s="15">
        <f>LARGE(Z53:Z62,AA54)</f>
        <v>81</v>
      </c>
      <c r="AD54" s="387"/>
      <c r="AE54" s="389"/>
      <c r="AF54" s="77"/>
      <c r="AG54" s="12">
        <v>45</v>
      </c>
      <c r="AH54" s="13">
        <f t="shared" si="164"/>
        <v>45</v>
      </c>
      <c r="AI54" s="13">
        <f>IF(AJ53=0,AI53,AI53+15)</f>
        <v>45</v>
      </c>
      <c r="AJ54" s="15">
        <f aca="true" t="shared" si="180" ref="AJ54:AJ62">IF(AI54&lt;&gt;0,IF(AH54&gt;=AI54,AI54,0),0)</f>
        <v>45</v>
      </c>
      <c r="AK54" s="77">
        <v>1</v>
      </c>
      <c r="AL54" s="12"/>
      <c r="AM54" s="47">
        <f t="shared" si="165"/>
        <v>60</v>
      </c>
      <c r="AN54" s="15">
        <f aca="true" t="shared" si="181" ref="AN54:AN62">ROUNDDOWN(AM54/30,0)</f>
        <v>2</v>
      </c>
      <c r="AO54" s="77">
        <v>4</v>
      </c>
      <c r="AP54" s="12">
        <v>2</v>
      </c>
      <c r="AQ54" s="13">
        <f t="shared" si="166"/>
        <v>242</v>
      </c>
      <c r="AR54" s="13">
        <f aca="true" t="shared" si="182" ref="AR54:AR62">INT(AQ54/60)*60</f>
        <v>240</v>
      </c>
      <c r="AS54" s="13">
        <f>IF(AR54&lt;'タスク基本情報シート'!$E$18,AR54,'タスク基本情報シート'!$E$18)</f>
        <v>240</v>
      </c>
      <c r="AT54" s="13">
        <f>LARGE(AS53:AS62,2)</f>
        <v>120</v>
      </c>
      <c r="AU54" s="15">
        <f>IF(AT54&lt;=(AU53-60),AT54,IF((AU53-60)&lt;0,0,(AU53-60)))</f>
        <v>120</v>
      </c>
      <c r="AV54" s="83">
        <v>1</v>
      </c>
      <c r="AW54" s="12">
        <v>3</v>
      </c>
      <c r="AX54" s="26">
        <f aca="true" t="shared" si="183" ref="AX54:AX60">AV54*60+AW54</f>
        <v>63</v>
      </c>
      <c r="AY54" s="15">
        <f>IF(AX54&lt;'タスク基本情報シート'!$E$20,AX54,'タスク基本情報シート'!$E$20)</f>
        <v>63</v>
      </c>
      <c r="AZ54" s="83">
        <v>1</v>
      </c>
      <c r="BA54" s="12">
        <v>20</v>
      </c>
      <c r="BB54" s="13">
        <f t="shared" si="167"/>
        <v>80</v>
      </c>
      <c r="BC54" s="13">
        <f>IF(BB54&lt;'タスク基本情報シート'!$E$13,BB54,'タスク基本情報シート'!$E$13)</f>
        <v>80</v>
      </c>
      <c r="BD54" s="13">
        <v>2</v>
      </c>
      <c r="BE54" s="15">
        <f>LARGE(BC53:BC62,BD54)</f>
        <v>100</v>
      </c>
      <c r="BG54" s="387"/>
      <c r="BH54" s="389"/>
      <c r="BI54" s="77"/>
      <c r="BJ54" s="12">
        <v>45</v>
      </c>
      <c r="BK54" s="13">
        <f t="shared" si="168"/>
        <v>45</v>
      </c>
      <c r="BL54" s="13">
        <f>IF(BM53=0,BL53,BL53+15)</f>
        <v>45</v>
      </c>
      <c r="BM54" s="15">
        <f aca="true" t="shared" si="184" ref="BM54:BM62">IF(BL54&lt;&gt;0,IF(BK54&gt;=BL54,BL54,0),0)</f>
        <v>45</v>
      </c>
      <c r="BN54" s="77">
        <v>1</v>
      </c>
      <c r="BO54" s="12">
        <v>32</v>
      </c>
      <c r="BP54" s="47">
        <f t="shared" si="169"/>
        <v>92</v>
      </c>
      <c r="BQ54" s="15">
        <f aca="true" t="shared" si="185" ref="BQ54:BQ62">ROUNDDOWN(BP54/30,0)</f>
        <v>3</v>
      </c>
      <c r="BR54" s="77">
        <v>4</v>
      </c>
      <c r="BS54" s="12">
        <v>5</v>
      </c>
      <c r="BT54" s="13">
        <f t="shared" si="170"/>
        <v>245</v>
      </c>
      <c r="BU54" s="13">
        <f aca="true" t="shared" si="186" ref="BU54:BU62">INT(BT54/60)*60</f>
        <v>240</v>
      </c>
      <c r="BV54" s="13">
        <f>IF(BU54&lt;'タスク基本情報シート'!$E$18,BU54,'タスク基本情報シート'!$E$18)</f>
        <v>240</v>
      </c>
      <c r="BW54" s="13">
        <f>LARGE(BV53:BV62,2)</f>
        <v>60</v>
      </c>
      <c r="BX54" s="15">
        <f>IF(BW54&lt;=(BX53-60),BW54,IF((BX53-60)&lt;0,0,(BX53-60)))</f>
        <v>60</v>
      </c>
      <c r="BY54" s="83">
        <v>1</v>
      </c>
      <c r="BZ54" s="12">
        <v>47</v>
      </c>
      <c r="CA54" s="26">
        <f aca="true" t="shared" si="187" ref="CA54:CA60">BY54*60+BZ54</f>
        <v>107</v>
      </c>
      <c r="CB54" s="15">
        <f>IF(CA54&lt;'タスク基本情報シート'!$E$20,CA54,'タスク基本情報シート'!$E$20)</f>
        <v>107</v>
      </c>
      <c r="CC54" s="83">
        <v>1</v>
      </c>
      <c r="CD54" s="12">
        <v>15</v>
      </c>
      <c r="CE54" s="13">
        <f t="shared" si="171"/>
        <v>75</v>
      </c>
      <c r="CF54" s="13">
        <f>IF(CE54&lt;'タスク基本情報シート'!$E$13,CE54,'タスク基本情報シート'!$E$13)</f>
        <v>75</v>
      </c>
      <c r="CG54" s="13">
        <v>2</v>
      </c>
      <c r="CH54" s="15">
        <f>LARGE(CF53:CF62,CG54)</f>
        <v>86</v>
      </c>
      <c r="CJ54" s="387"/>
      <c r="CK54" s="389"/>
      <c r="CL54" s="77"/>
      <c r="CM54" s="12">
        <v>45</v>
      </c>
      <c r="CN54" s="13">
        <f t="shared" si="172"/>
        <v>45</v>
      </c>
      <c r="CO54" s="13">
        <f>IF(CP53=0,CO53,CO53+15)</f>
        <v>45</v>
      </c>
      <c r="CP54" s="15">
        <f aca="true" t="shared" si="188" ref="CP54:CP62">IF(CO54&lt;&gt;0,IF(CN54&gt;=CO54,CO54,0),0)</f>
        <v>45</v>
      </c>
      <c r="CQ54" s="77"/>
      <c r="CR54" s="12">
        <v>62</v>
      </c>
      <c r="CS54" s="47">
        <f t="shared" si="173"/>
        <v>62</v>
      </c>
      <c r="CT54" s="15">
        <f aca="true" t="shared" si="189" ref="CT54:CT62">ROUNDDOWN(CS54/30,0)</f>
        <v>2</v>
      </c>
      <c r="CU54" s="77">
        <v>3</v>
      </c>
      <c r="CV54" s="12">
        <v>1</v>
      </c>
      <c r="CW54" s="13">
        <f t="shared" si="174"/>
        <v>181</v>
      </c>
      <c r="CX54" s="13">
        <f aca="true" t="shared" si="190" ref="CX54:CX62">INT(CW54/60)*60</f>
        <v>180</v>
      </c>
      <c r="CY54" s="13">
        <f>IF(CX54&lt;'タスク基本情報シート'!$E$18,CX54,'タスク基本情報シート'!$E$18)</f>
        <v>180</v>
      </c>
      <c r="CZ54" s="13">
        <f>LARGE(CY53:CY62,2)</f>
        <v>60</v>
      </c>
      <c r="DA54" s="15">
        <f>IF(CZ54&lt;=(DA53-60),CZ54,IF((DA53-60)&lt;0,0,(DA53-60)))</f>
        <v>60</v>
      </c>
      <c r="DB54" s="83">
        <v>2</v>
      </c>
      <c r="DC54" s="12">
        <v>35</v>
      </c>
      <c r="DD54" s="26">
        <f aca="true" t="shared" si="191" ref="DD54:DD60">DB54*60+DC54</f>
        <v>155</v>
      </c>
      <c r="DE54" s="15">
        <f>IF(DD54&lt;'タスク基本情報シート'!$E$20,DD54,'タスク基本情報シート'!$E$20)</f>
        <v>155</v>
      </c>
      <c r="DF54" s="83"/>
      <c r="DG54" s="12">
        <v>55</v>
      </c>
      <c r="DH54" s="13">
        <f t="shared" si="175"/>
        <v>55</v>
      </c>
      <c r="DI54" s="13">
        <f>IF(DH54&lt;'タスク基本情報シート'!$E$13,DH54,'タスク基本情報シート'!$E$13)</f>
        <v>55</v>
      </c>
      <c r="DJ54" s="13">
        <v>2</v>
      </c>
      <c r="DK54" s="15">
        <f>LARGE(DI53:DI62,DJ54)</f>
        <v>65</v>
      </c>
    </row>
    <row r="55" spans="1:115" ht="13.5" customHeight="1">
      <c r="A55" s="390" t="str">
        <f>IF(VLOOKUP(B53,'選手基本情報シート'!$B$4:$C$51,2)&lt;&gt;0,VLOOKUP(B53,'選手基本情報シート'!$B$4:$C$51,2),"")</f>
        <v>荒井　稔</v>
      </c>
      <c r="B55" s="391"/>
      <c r="C55" s="77">
        <v>1</v>
      </c>
      <c r="D55" s="12">
        <v>4</v>
      </c>
      <c r="E55" s="13">
        <f t="shared" si="160"/>
        <v>64</v>
      </c>
      <c r="F55" s="13">
        <f aca="true" t="shared" si="192" ref="F55:F62">IF(G54=0,F54,F54+15)</f>
        <v>60</v>
      </c>
      <c r="G55" s="15">
        <f t="shared" si="176"/>
        <v>60</v>
      </c>
      <c r="H55" s="77"/>
      <c r="I55" s="12">
        <v>60</v>
      </c>
      <c r="J55" s="47">
        <f t="shared" si="161"/>
        <v>60</v>
      </c>
      <c r="K55" s="15">
        <f t="shared" si="177"/>
        <v>2</v>
      </c>
      <c r="L55" s="77">
        <v>1</v>
      </c>
      <c r="M55" s="12">
        <v>20</v>
      </c>
      <c r="N55" s="13">
        <f t="shared" si="162"/>
        <v>80</v>
      </c>
      <c r="O55" s="13">
        <f t="shared" si="178"/>
        <v>60</v>
      </c>
      <c r="P55" s="13">
        <f>IF(O55&lt;'タスク基本情報シート'!$E$18,O55,'タスク基本情報シート'!$E$18)</f>
        <v>60</v>
      </c>
      <c r="Q55" s="13">
        <f>LARGE(P53:P62,3)</f>
        <v>60</v>
      </c>
      <c r="R55" s="15">
        <f aca="true" t="shared" si="193" ref="R55:R62">IF(Q55&lt;=(R54-60),Q55,IF((R54-60)&lt;0,0,(R54-60)))</f>
        <v>60</v>
      </c>
      <c r="S55" s="83">
        <v>1</v>
      </c>
      <c r="T55" s="12">
        <v>37</v>
      </c>
      <c r="U55" s="26">
        <f t="shared" si="179"/>
        <v>97</v>
      </c>
      <c r="V55" s="15">
        <f>IF(U55&lt;'タスク基本情報シート'!$E$20,U55,'タスク基本情報シート'!$E$20)</f>
        <v>97</v>
      </c>
      <c r="W55" s="83">
        <v>1</v>
      </c>
      <c r="X55" s="12">
        <v>21</v>
      </c>
      <c r="Y55" s="13">
        <f t="shared" si="163"/>
        <v>81</v>
      </c>
      <c r="Z55" s="13">
        <f>IF(Y55&lt;'タスク基本情報シート'!$E$13,Y55,'タスク基本情報シート'!$E$13)</f>
        <v>81</v>
      </c>
      <c r="AA55" s="13">
        <v>3</v>
      </c>
      <c r="AB55" s="15">
        <f>LARGE(Z53:Z62,AA55)</f>
        <v>81</v>
      </c>
      <c r="AD55" s="390" t="str">
        <f>IF(VLOOKUP(AE53,'選手基本情報シート'!$B$4:$C$51,2)&lt;&gt;0,VLOOKUP(AE53,'選手基本情報シート'!$B$4:$C$51,2),"")</f>
        <v>櫻井　英世</v>
      </c>
      <c r="AE55" s="391"/>
      <c r="AF55" s="77"/>
      <c r="AG55" s="12">
        <v>60</v>
      </c>
      <c r="AH55" s="13">
        <f t="shared" si="164"/>
        <v>60</v>
      </c>
      <c r="AI55" s="13">
        <f aca="true" t="shared" si="194" ref="AI55:AI62">IF(AJ54=0,AI54,AI54+15)</f>
        <v>60</v>
      </c>
      <c r="AJ55" s="15">
        <f t="shared" si="180"/>
        <v>60</v>
      </c>
      <c r="AK55" s="77"/>
      <c r="AL55" s="12">
        <v>30</v>
      </c>
      <c r="AM55" s="47">
        <f t="shared" si="165"/>
        <v>30</v>
      </c>
      <c r="AN55" s="15">
        <f t="shared" si="181"/>
        <v>1</v>
      </c>
      <c r="AO55" s="77">
        <v>2</v>
      </c>
      <c r="AP55" s="12">
        <v>23</v>
      </c>
      <c r="AQ55" s="13">
        <f t="shared" si="166"/>
        <v>143</v>
      </c>
      <c r="AR55" s="13">
        <f t="shared" si="182"/>
        <v>120</v>
      </c>
      <c r="AS55" s="13">
        <f>IF(AR55&lt;'タスク基本情報シート'!$E$18,AR55,'タスク基本情報シート'!$E$18)</f>
        <v>120</v>
      </c>
      <c r="AT55" s="13">
        <f>LARGE(AS53:AS62,3)</f>
        <v>60</v>
      </c>
      <c r="AU55" s="15">
        <f aca="true" t="shared" si="195" ref="AU55:AU62">IF(AT55&lt;=(AU54-60),AT55,IF((AU54-60)&lt;0,0,(AU54-60)))</f>
        <v>60</v>
      </c>
      <c r="AV55" s="83">
        <v>2</v>
      </c>
      <c r="AW55" s="12">
        <v>1</v>
      </c>
      <c r="AX55" s="26">
        <f t="shared" si="183"/>
        <v>121</v>
      </c>
      <c r="AY55" s="15">
        <f>IF(AX55&lt;'タスク基本情報シート'!$E$20,AX55,'タスク基本情報シート'!$E$20)</f>
        <v>121</v>
      </c>
      <c r="AZ55" s="83"/>
      <c r="BA55" s="12">
        <v>48</v>
      </c>
      <c r="BB55" s="13">
        <f t="shared" si="167"/>
        <v>48</v>
      </c>
      <c r="BC55" s="13">
        <f>IF(BB55&lt;'タスク基本情報シート'!$E$13,BB55,'タスク基本情報シート'!$E$13)</f>
        <v>48</v>
      </c>
      <c r="BD55" s="13">
        <v>3</v>
      </c>
      <c r="BE55" s="15">
        <f>LARGE(BC53:BC62,BD55)</f>
        <v>87</v>
      </c>
      <c r="BG55" s="390" t="str">
        <f>IF(VLOOKUP(BH53,'選手基本情報シート'!$B$4:$C$51,2)&lt;&gt;0,VLOOKUP(BH53,'選手基本情報シート'!$B$4:$C$51,2),"")</f>
        <v>高部　弥</v>
      </c>
      <c r="BH55" s="391"/>
      <c r="BI55" s="77">
        <v>1</v>
      </c>
      <c r="BJ55" s="12"/>
      <c r="BK55" s="13">
        <f t="shared" si="168"/>
        <v>60</v>
      </c>
      <c r="BL55" s="13">
        <f aca="true" t="shared" si="196" ref="BL55:BL62">IF(BM54=0,BL54,BL54+15)</f>
        <v>60</v>
      </c>
      <c r="BM55" s="15">
        <f t="shared" si="184"/>
        <v>60</v>
      </c>
      <c r="BN55" s="77">
        <v>1</v>
      </c>
      <c r="BO55" s="12">
        <v>1</v>
      </c>
      <c r="BP55" s="47">
        <f t="shared" si="169"/>
        <v>61</v>
      </c>
      <c r="BQ55" s="15">
        <f t="shared" si="185"/>
        <v>2</v>
      </c>
      <c r="BR55" s="77">
        <v>1</v>
      </c>
      <c r="BS55" s="12">
        <v>54</v>
      </c>
      <c r="BT55" s="13">
        <f t="shared" si="170"/>
        <v>114</v>
      </c>
      <c r="BU55" s="13">
        <f t="shared" si="186"/>
        <v>60</v>
      </c>
      <c r="BV55" s="13">
        <f>IF(BU55&lt;'タスク基本情報シート'!$E$18,BU55,'タスク基本情報シート'!$E$18)</f>
        <v>60</v>
      </c>
      <c r="BW55" s="13">
        <f>LARGE(BV53:BV62,3)</f>
        <v>60</v>
      </c>
      <c r="BX55" s="15">
        <f aca="true" t="shared" si="197" ref="BX55:BX62">IF(BW55&lt;=(BX54-60),BW55,IF((BX54-60)&lt;0,0,(BX54-60)))</f>
        <v>0</v>
      </c>
      <c r="BY55" s="83">
        <v>1</v>
      </c>
      <c r="BZ55" s="12">
        <v>3</v>
      </c>
      <c r="CA55" s="26">
        <f t="shared" si="187"/>
        <v>63</v>
      </c>
      <c r="CB55" s="15">
        <f>IF(CA55&lt;'タスク基本情報シート'!$E$20,CA55,'タスク基本情報シート'!$E$20)</f>
        <v>63</v>
      </c>
      <c r="CC55" s="83">
        <v>1</v>
      </c>
      <c r="CD55" s="12">
        <v>17</v>
      </c>
      <c r="CE55" s="13">
        <f t="shared" si="171"/>
        <v>77</v>
      </c>
      <c r="CF55" s="13">
        <f>IF(CE55&lt;'タスク基本情報シート'!$E$13,CE55,'タスク基本情報シート'!$E$13)</f>
        <v>77</v>
      </c>
      <c r="CG55" s="13">
        <v>3</v>
      </c>
      <c r="CH55" s="15">
        <f>LARGE(CF53:CF62,CG55)</f>
        <v>77</v>
      </c>
      <c r="CJ55" s="390" t="str">
        <f>IF(VLOOKUP(CK53,'選手基本情報シート'!$B$4:$C$51,2)&lt;&gt;0,VLOOKUP(CK53,'選手基本情報シート'!$B$4:$C$51,2),"")</f>
        <v>五百部　達也</v>
      </c>
      <c r="CK55" s="391"/>
      <c r="CL55" s="77"/>
      <c r="CM55" s="12">
        <v>60</v>
      </c>
      <c r="CN55" s="13">
        <f t="shared" si="172"/>
        <v>60</v>
      </c>
      <c r="CO55" s="13">
        <f aca="true" t="shared" si="198" ref="CO55:CO62">IF(CP54=0,CO54,CO54+15)</f>
        <v>60</v>
      </c>
      <c r="CP55" s="15">
        <f t="shared" si="188"/>
        <v>60</v>
      </c>
      <c r="CQ55" s="77"/>
      <c r="CR55" s="12">
        <v>52</v>
      </c>
      <c r="CS55" s="47">
        <f t="shared" si="173"/>
        <v>52</v>
      </c>
      <c r="CT55" s="15">
        <f t="shared" si="189"/>
        <v>1</v>
      </c>
      <c r="CU55" s="77"/>
      <c r="CV55" s="12"/>
      <c r="CW55" s="13">
        <f t="shared" si="174"/>
        <v>0</v>
      </c>
      <c r="CX55" s="13">
        <f t="shared" si="190"/>
        <v>0</v>
      </c>
      <c r="CY55" s="13">
        <f>IF(CX55&lt;'タスク基本情報シート'!$E$18,CX55,'タスク基本情報シート'!$E$18)</f>
        <v>0</v>
      </c>
      <c r="CZ55" s="13">
        <f>LARGE(CY53:CY62,3)</f>
        <v>0</v>
      </c>
      <c r="DA55" s="15">
        <f aca="true" t="shared" si="199" ref="DA55:DA62">IF(CZ55&lt;=(DA54-60),CZ55,IF((DA54-60)&lt;0,0,(DA54-60)))</f>
        <v>0</v>
      </c>
      <c r="DB55" s="83"/>
      <c r="DC55" s="12">
        <v>58</v>
      </c>
      <c r="DD55" s="26">
        <f t="shared" si="191"/>
        <v>58</v>
      </c>
      <c r="DE55" s="15">
        <f>IF(DD55&lt;'タスク基本情報シート'!$E$20,DD55,'タスク基本情報シート'!$E$20)</f>
        <v>58</v>
      </c>
      <c r="DF55" s="83">
        <v>2</v>
      </c>
      <c r="DG55" s="12">
        <v>1</v>
      </c>
      <c r="DH55" s="13">
        <f t="shared" si="175"/>
        <v>121</v>
      </c>
      <c r="DI55" s="13">
        <f>IF(DH55&lt;'タスク基本情報シート'!$E$13,DH55,'タスク基本情報シート'!$E$13)</f>
        <v>121</v>
      </c>
      <c r="DJ55" s="13">
        <v>3</v>
      </c>
      <c r="DK55" s="15">
        <f>LARGE(DI53:DI62,DJ55)</f>
        <v>55</v>
      </c>
    </row>
    <row r="56" spans="1:115" ht="13.5" customHeight="1">
      <c r="A56" s="390"/>
      <c r="B56" s="391"/>
      <c r="C56" s="77">
        <v>1</v>
      </c>
      <c r="D56" s="12">
        <v>17</v>
      </c>
      <c r="E56" s="13">
        <f t="shared" si="160"/>
        <v>77</v>
      </c>
      <c r="F56" s="13">
        <f t="shared" si="192"/>
        <v>75</v>
      </c>
      <c r="G56" s="15">
        <f t="shared" si="176"/>
        <v>75</v>
      </c>
      <c r="H56" s="77"/>
      <c r="I56" s="12">
        <v>60</v>
      </c>
      <c r="J56" s="47">
        <f t="shared" si="161"/>
        <v>60</v>
      </c>
      <c r="K56" s="15">
        <f t="shared" si="177"/>
        <v>2</v>
      </c>
      <c r="L56" s="77"/>
      <c r="M56" s="12"/>
      <c r="N56" s="13">
        <f t="shared" si="162"/>
        <v>0</v>
      </c>
      <c r="O56" s="13">
        <f t="shared" si="178"/>
        <v>0</v>
      </c>
      <c r="P56" s="13">
        <f>IF(O56&lt;'タスク基本情報シート'!$E$18,O56,'タスク基本情報シート'!$E$18)</f>
        <v>0</v>
      </c>
      <c r="Q56" s="13">
        <f>LARGE(P53:P62,4)</f>
        <v>0</v>
      </c>
      <c r="R56" s="15">
        <f t="shared" si="193"/>
        <v>0</v>
      </c>
      <c r="S56" s="83">
        <v>1</v>
      </c>
      <c r="T56" s="12">
        <v>1</v>
      </c>
      <c r="U56" s="26">
        <f t="shared" si="179"/>
        <v>61</v>
      </c>
      <c r="V56" s="15">
        <f>IF(U56&lt;'タスク基本情報シート'!$E$20,U56,'タスク基本情報シート'!$E$20)</f>
        <v>61</v>
      </c>
      <c r="W56" s="83">
        <v>1</v>
      </c>
      <c r="X56" s="12">
        <v>21</v>
      </c>
      <c r="Y56" s="13">
        <f t="shared" si="163"/>
        <v>81</v>
      </c>
      <c r="Z56" s="13">
        <f>IF(Y56&lt;'タスク基本情報シート'!$E$13,Y56,'タスク基本情報シート'!$E$13)</f>
        <v>81</v>
      </c>
      <c r="AA56" s="46"/>
      <c r="AB56" s="90"/>
      <c r="AD56" s="390"/>
      <c r="AE56" s="391"/>
      <c r="AF56" s="77"/>
      <c r="AG56" s="12">
        <v>75</v>
      </c>
      <c r="AH56" s="13">
        <f t="shared" si="164"/>
        <v>75</v>
      </c>
      <c r="AI56" s="13">
        <f t="shared" si="194"/>
        <v>75</v>
      </c>
      <c r="AJ56" s="15">
        <f t="shared" si="180"/>
        <v>75</v>
      </c>
      <c r="AK56" s="77">
        <v>1</v>
      </c>
      <c r="AL56" s="12"/>
      <c r="AM56" s="47">
        <f t="shared" si="165"/>
        <v>60</v>
      </c>
      <c r="AN56" s="15">
        <f t="shared" si="181"/>
        <v>2</v>
      </c>
      <c r="AO56" s="83"/>
      <c r="AP56" s="12"/>
      <c r="AQ56" s="13">
        <f t="shared" si="166"/>
        <v>0</v>
      </c>
      <c r="AR56" s="13">
        <f t="shared" si="182"/>
        <v>0</v>
      </c>
      <c r="AS56" s="13">
        <f>IF(AR56&lt;'タスク基本情報シート'!$E$18,AR56,'タスク基本情報シート'!$E$18)</f>
        <v>0</v>
      </c>
      <c r="AT56" s="13">
        <f>LARGE(AS53:AS62,4)</f>
        <v>0</v>
      </c>
      <c r="AU56" s="15">
        <f t="shared" si="195"/>
        <v>0</v>
      </c>
      <c r="AV56" s="83">
        <v>2</v>
      </c>
      <c r="AW56" s="12">
        <v>12</v>
      </c>
      <c r="AX56" s="26">
        <f t="shared" si="183"/>
        <v>132</v>
      </c>
      <c r="AY56" s="15">
        <f>IF(AX56&lt;'タスク基本情報シート'!$E$20,AX56,'タスク基本情報シート'!$E$20)</f>
        <v>132</v>
      </c>
      <c r="AZ56" s="83">
        <v>1</v>
      </c>
      <c r="BA56" s="12">
        <v>27</v>
      </c>
      <c r="BB56" s="13">
        <f t="shared" si="167"/>
        <v>87</v>
      </c>
      <c r="BC56" s="13">
        <f>IF(BB56&lt;'タスク基本情報シート'!$E$13,BB56,'タスク基本情報シート'!$E$13)</f>
        <v>87</v>
      </c>
      <c r="BD56" s="46"/>
      <c r="BE56" s="90"/>
      <c r="BG56" s="390"/>
      <c r="BH56" s="391"/>
      <c r="BI56" s="77">
        <v>1</v>
      </c>
      <c r="BJ56" s="12">
        <v>15</v>
      </c>
      <c r="BK56" s="13">
        <f t="shared" si="168"/>
        <v>75</v>
      </c>
      <c r="BL56" s="13">
        <f t="shared" si="196"/>
        <v>75</v>
      </c>
      <c r="BM56" s="15">
        <f t="shared" si="184"/>
        <v>75</v>
      </c>
      <c r="BN56" s="77">
        <v>1</v>
      </c>
      <c r="BO56" s="12">
        <v>5</v>
      </c>
      <c r="BP56" s="47">
        <f t="shared" si="169"/>
        <v>65</v>
      </c>
      <c r="BQ56" s="15">
        <f t="shared" si="185"/>
        <v>2</v>
      </c>
      <c r="BR56" s="83"/>
      <c r="BS56" s="12"/>
      <c r="BT56" s="13">
        <f t="shared" si="170"/>
        <v>0</v>
      </c>
      <c r="BU56" s="13">
        <f t="shared" si="186"/>
        <v>0</v>
      </c>
      <c r="BV56" s="13">
        <f>IF(BU56&lt;'タスク基本情報シート'!$E$18,BU56,'タスク基本情報シート'!$E$18)</f>
        <v>0</v>
      </c>
      <c r="BW56" s="13">
        <f>LARGE(BV53:BV62,4)</f>
        <v>0</v>
      </c>
      <c r="BX56" s="15">
        <f t="shared" si="197"/>
        <v>0</v>
      </c>
      <c r="BY56" s="83">
        <v>1</v>
      </c>
      <c r="BZ56" s="12">
        <v>46</v>
      </c>
      <c r="CA56" s="26">
        <f t="shared" si="187"/>
        <v>106</v>
      </c>
      <c r="CB56" s="15">
        <f>IF(CA56&lt;'タスク基本情報シート'!$E$20,CA56,'タスク基本情報シート'!$E$20)</f>
        <v>106</v>
      </c>
      <c r="CC56" s="83">
        <v>1</v>
      </c>
      <c r="CD56" s="12">
        <v>26</v>
      </c>
      <c r="CE56" s="13">
        <f t="shared" si="171"/>
        <v>86</v>
      </c>
      <c r="CF56" s="13">
        <f>IF(CE56&lt;'タスク基本情報シート'!$E$13,CE56,'タスク基本情報シート'!$E$13)</f>
        <v>86</v>
      </c>
      <c r="CG56" s="46"/>
      <c r="CH56" s="90"/>
      <c r="CJ56" s="390"/>
      <c r="CK56" s="391"/>
      <c r="CL56" s="77"/>
      <c r="CM56" s="12"/>
      <c r="CN56" s="13">
        <f t="shared" si="172"/>
        <v>0</v>
      </c>
      <c r="CO56" s="13">
        <f t="shared" si="198"/>
        <v>75</v>
      </c>
      <c r="CP56" s="15">
        <f t="shared" si="188"/>
        <v>0</v>
      </c>
      <c r="CQ56" s="77"/>
      <c r="CR56" s="12">
        <v>59</v>
      </c>
      <c r="CS56" s="47">
        <f t="shared" si="173"/>
        <v>59</v>
      </c>
      <c r="CT56" s="15">
        <f t="shared" si="189"/>
        <v>1</v>
      </c>
      <c r="CU56" s="77"/>
      <c r="CV56" s="12"/>
      <c r="CW56" s="13">
        <f t="shared" si="174"/>
        <v>0</v>
      </c>
      <c r="CX56" s="13">
        <f t="shared" si="190"/>
        <v>0</v>
      </c>
      <c r="CY56" s="13">
        <f>IF(CX56&lt;'タスク基本情報シート'!$E$18,CX56,'タスク基本情報シート'!$E$18)</f>
        <v>0</v>
      </c>
      <c r="CZ56" s="13">
        <f>LARGE(CY53:CY62,4)</f>
        <v>0</v>
      </c>
      <c r="DA56" s="15">
        <f t="shared" si="199"/>
        <v>0</v>
      </c>
      <c r="DB56" s="83"/>
      <c r="DC56" s="12">
        <v>59</v>
      </c>
      <c r="DD56" s="26">
        <f t="shared" si="191"/>
        <v>59</v>
      </c>
      <c r="DE56" s="15">
        <f>IF(DD56&lt;'タスク基本情報シート'!$E$20,DD56,'タスク基本情報シート'!$E$20)</f>
        <v>59</v>
      </c>
      <c r="DF56" s="83"/>
      <c r="DG56" s="12">
        <v>44</v>
      </c>
      <c r="DH56" s="13">
        <f t="shared" si="175"/>
        <v>44</v>
      </c>
      <c r="DI56" s="13">
        <f>IF(DH56&lt;'タスク基本情報シート'!$E$13,DH56,'タスク基本情報シート'!$E$13)</f>
        <v>44</v>
      </c>
      <c r="DJ56" s="46"/>
      <c r="DK56" s="90"/>
    </row>
    <row r="57" spans="1:115" ht="13.5" customHeight="1">
      <c r="A57" s="390"/>
      <c r="B57" s="391"/>
      <c r="C57" s="77">
        <v>1</v>
      </c>
      <c r="D57" s="12">
        <v>30</v>
      </c>
      <c r="E57" s="13">
        <f t="shared" si="160"/>
        <v>90</v>
      </c>
      <c r="F57" s="13">
        <f t="shared" si="192"/>
        <v>90</v>
      </c>
      <c r="G57" s="15">
        <f t="shared" si="176"/>
        <v>90</v>
      </c>
      <c r="H57" s="77"/>
      <c r="I57" s="12">
        <v>60</v>
      </c>
      <c r="J57" s="47">
        <f t="shared" si="161"/>
        <v>60</v>
      </c>
      <c r="K57" s="15">
        <f t="shared" si="177"/>
        <v>2</v>
      </c>
      <c r="L57" s="77"/>
      <c r="M57" s="12"/>
      <c r="N57" s="13">
        <f t="shared" si="162"/>
        <v>0</v>
      </c>
      <c r="O57" s="13">
        <f t="shared" si="178"/>
        <v>0</v>
      </c>
      <c r="P57" s="13">
        <f>IF(O57&lt;'タスク基本情報シート'!$E$18,O57,'タスク基本情報シート'!$E$18)</f>
        <v>0</v>
      </c>
      <c r="Q57" s="13">
        <f>LARGE(P53:P62,5)</f>
        <v>0</v>
      </c>
      <c r="R57" s="15">
        <f t="shared" si="193"/>
        <v>0</v>
      </c>
      <c r="S57" s="83"/>
      <c r="T57" s="12">
        <v>52</v>
      </c>
      <c r="U57" s="26">
        <f t="shared" si="179"/>
        <v>52</v>
      </c>
      <c r="V57" s="15">
        <f>IF(U57&lt;'タスク基本情報シート'!$E$20,U57,'タスク基本情報シート'!$E$20)</f>
        <v>52</v>
      </c>
      <c r="W57" s="83"/>
      <c r="X57" s="12">
        <v>42</v>
      </c>
      <c r="Y57" s="13">
        <f t="shared" si="163"/>
        <v>42</v>
      </c>
      <c r="Z57" s="13">
        <f>IF(Y57&lt;'タスク基本情報シート'!$E$13,Y57,'タスク基本情報シート'!$E$13)</f>
        <v>42</v>
      </c>
      <c r="AA57" s="45"/>
      <c r="AB57" s="17"/>
      <c r="AD57" s="390"/>
      <c r="AE57" s="391"/>
      <c r="AF57" s="77"/>
      <c r="AG57" s="12">
        <v>50</v>
      </c>
      <c r="AH57" s="13">
        <f t="shared" si="164"/>
        <v>50</v>
      </c>
      <c r="AI57" s="13">
        <f t="shared" si="194"/>
        <v>90</v>
      </c>
      <c r="AJ57" s="15">
        <f t="shared" si="180"/>
        <v>0</v>
      </c>
      <c r="AK57" s="77">
        <v>5</v>
      </c>
      <c r="AL57" s="12"/>
      <c r="AM57" s="47">
        <f t="shared" si="165"/>
        <v>300</v>
      </c>
      <c r="AN57" s="15">
        <f t="shared" si="181"/>
        <v>10</v>
      </c>
      <c r="AO57" s="83"/>
      <c r="AP57" s="12"/>
      <c r="AQ57" s="13">
        <f t="shared" si="166"/>
        <v>0</v>
      </c>
      <c r="AR57" s="13">
        <f t="shared" si="182"/>
        <v>0</v>
      </c>
      <c r="AS57" s="13">
        <f>IF(AR57&lt;'タスク基本情報シート'!$E$18,AR57,'タスク基本情報シート'!$E$18)</f>
        <v>0</v>
      </c>
      <c r="AT57" s="13">
        <f>LARGE(AS53:AS62,5)</f>
        <v>0</v>
      </c>
      <c r="AU57" s="15">
        <f t="shared" si="195"/>
        <v>0</v>
      </c>
      <c r="AV57" s="83"/>
      <c r="AW57" s="12">
        <v>45</v>
      </c>
      <c r="AX57" s="26">
        <f t="shared" si="183"/>
        <v>45</v>
      </c>
      <c r="AY57" s="15">
        <f>IF(AX57&lt;'タスク基本情報シート'!$E$20,AX57,'タスク基本情報シート'!$E$20)</f>
        <v>45</v>
      </c>
      <c r="AZ57" s="83">
        <v>1</v>
      </c>
      <c r="BA57" s="12">
        <v>40</v>
      </c>
      <c r="BB57" s="13">
        <f t="shared" si="167"/>
        <v>100</v>
      </c>
      <c r="BC57" s="13">
        <f>IF(BB57&lt;'タスク基本情報シート'!$E$13,BB57,'タスク基本情報シート'!$E$13)</f>
        <v>100</v>
      </c>
      <c r="BD57" s="45"/>
      <c r="BE57" s="17"/>
      <c r="BG57" s="390"/>
      <c r="BH57" s="391"/>
      <c r="BI57" s="77">
        <v>1</v>
      </c>
      <c r="BJ57" s="12">
        <v>30</v>
      </c>
      <c r="BK57" s="13">
        <f t="shared" si="168"/>
        <v>90</v>
      </c>
      <c r="BL57" s="13">
        <f t="shared" si="196"/>
        <v>90</v>
      </c>
      <c r="BM57" s="15">
        <f t="shared" si="184"/>
        <v>90</v>
      </c>
      <c r="BN57" s="77">
        <v>1</v>
      </c>
      <c r="BO57" s="12">
        <v>34</v>
      </c>
      <c r="BP57" s="47">
        <f t="shared" si="169"/>
        <v>94</v>
      </c>
      <c r="BQ57" s="15">
        <f t="shared" si="185"/>
        <v>3</v>
      </c>
      <c r="BR57" s="83"/>
      <c r="BS57" s="12"/>
      <c r="BT57" s="13">
        <f t="shared" si="170"/>
        <v>0</v>
      </c>
      <c r="BU57" s="13">
        <f t="shared" si="186"/>
        <v>0</v>
      </c>
      <c r="BV57" s="13">
        <f>IF(BU57&lt;'タスク基本情報シート'!$E$18,BU57,'タスク基本情報シート'!$E$18)</f>
        <v>0</v>
      </c>
      <c r="BW57" s="13">
        <f>LARGE(BV53:BV62,5)</f>
        <v>0</v>
      </c>
      <c r="BX57" s="15">
        <f t="shared" si="197"/>
        <v>0</v>
      </c>
      <c r="BY57" s="83">
        <v>1</v>
      </c>
      <c r="BZ57" s="12">
        <v>17</v>
      </c>
      <c r="CA57" s="26">
        <f t="shared" si="187"/>
        <v>77</v>
      </c>
      <c r="CB57" s="15">
        <f>IF(CA57&lt;'タスク基本情報シート'!$E$20,CA57,'タスク基本情報シート'!$E$20)</f>
        <v>77</v>
      </c>
      <c r="CC57" s="83">
        <v>1</v>
      </c>
      <c r="CD57" s="12">
        <v>13</v>
      </c>
      <c r="CE57" s="13">
        <f t="shared" si="171"/>
        <v>73</v>
      </c>
      <c r="CF57" s="13">
        <f>IF(CE57&lt;'タスク基本情報シート'!$E$13,CE57,'タスク基本情報シート'!$E$13)</f>
        <v>73</v>
      </c>
      <c r="CG57" s="45"/>
      <c r="CH57" s="17"/>
      <c r="CJ57" s="390"/>
      <c r="CK57" s="391"/>
      <c r="CL57" s="77"/>
      <c r="CM57" s="12"/>
      <c r="CN57" s="13">
        <f t="shared" si="172"/>
        <v>0</v>
      </c>
      <c r="CO57" s="13">
        <f t="shared" si="198"/>
        <v>75</v>
      </c>
      <c r="CP57" s="15">
        <f t="shared" si="188"/>
        <v>0</v>
      </c>
      <c r="CQ57" s="77"/>
      <c r="CR57" s="12">
        <v>52</v>
      </c>
      <c r="CS57" s="47">
        <f t="shared" si="173"/>
        <v>52</v>
      </c>
      <c r="CT57" s="15">
        <f t="shared" si="189"/>
        <v>1</v>
      </c>
      <c r="CU57" s="77"/>
      <c r="CV57" s="12"/>
      <c r="CW57" s="13">
        <f t="shared" si="174"/>
        <v>0</v>
      </c>
      <c r="CX57" s="13">
        <f t="shared" si="190"/>
        <v>0</v>
      </c>
      <c r="CY57" s="13">
        <f>IF(CX57&lt;'タスク基本情報シート'!$E$18,CX57,'タスク基本情報シート'!$E$18)</f>
        <v>0</v>
      </c>
      <c r="CZ57" s="13">
        <f>LARGE(CY53:CY62,5)</f>
        <v>0</v>
      </c>
      <c r="DA57" s="15">
        <f t="shared" si="199"/>
        <v>0</v>
      </c>
      <c r="DB57" s="83"/>
      <c r="DC57" s="12">
        <v>44</v>
      </c>
      <c r="DD57" s="26">
        <f t="shared" si="191"/>
        <v>44</v>
      </c>
      <c r="DE57" s="15">
        <f>IF(DD57&lt;'タスク基本情報シート'!$E$20,DD57,'タスク基本情報シート'!$E$20)</f>
        <v>44</v>
      </c>
      <c r="DF57" s="83">
        <v>1</v>
      </c>
      <c r="DG57" s="12">
        <v>5</v>
      </c>
      <c r="DH57" s="13">
        <f t="shared" si="175"/>
        <v>65</v>
      </c>
      <c r="DI57" s="13">
        <f>IF(DH57&lt;'タスク基本情報シート'!$E$13,DH57,'タスク基本情報シート'!$E$13)</f>
        <v>65</v>
      </c>
      <c r="DJ57" s="45"/>
      <c r="DK57" s="17"/>
    </row>
    <row r="58" spans="1:115" ht="13.5" customHeight="1">
      <c r="A58" s="390"/>
      <c r="B58" s="391"/>
      <c r="C58" s="77">
        <v>1</v>
      </c>
      <c r="D58" s="12">
        <v>37</v>
      </c>
      <c r="E58" s="13">
        <f t="shared" si="160"/>
        <v>97</v>
      </c>
      <c r="F58" s="13">
        <f t="shared" si="192"/>
        <v>105</v>
      </c>
      <c r="G58" s="15">
        <f t="shared" si="176"/>
        <v>0</v>
      </c>
      <c r="H58" s="77"/>
      <c r="I58" s="12">
        <v>60</v>
      </c>
      <c r="J58" s="47">
        <f t="shared" si="161"/>
        <v>60</v>
      </c>
      <c r="K58" s="15">
        <f t="shared" si="177"/>
        <v>2</v>
      </c>
      <c r="L58" s="83"/>
      <c r="M58" s="12"/>
      <c r="N58" s="13">
        <f t="shared" si="162"/>
        <v>0</v>
      </c>
      <c r="O58" s="13">
        <f t="shared" si="178"/>
        <v>0</v>
      </c>
      <c r="P58" s="13">
        <f>IF(O58&lt;'タスク基本情報シート'!$E$18,O58,'タスク基本情報シート'!$E$18)</f>
        <v>0</v>
      </c>
      <c r="Q58" s="13">
        <f>LARGE(P53:P62,6)</f>
        <v>0</v>
      </c>
      <c r="R58" s="15">
        <f t="shared" si="193"/>
        <v>0</v>
      </c>
      <c r="S58" s="83"/>
      <c r="T58" s="12">
        <v>52</v>
      </c>
      <c r="U58" s="26">
        <f t="shared" si="179"/>
        <v>52</v>
      </c>
      <c r="V58" s="15">
        <f>IF(U58&lt;'タスク基本情報シート'!$E$20,U58,'タスク基本情報シート'!$E$20)</f>
        <v>52</v>
      </c>
      <c r="W58" s="83"/>
      <c r="X58" s="12">
        <v>44</v>
      </c>
      <c r="Y58" s="13">
        <f t="shared" si="163"/>
        <v>44</v>
      </c>
      <c r="Z58" s="13">
        <f>IF(Y58&lt;'タスク基本情報シート'!$E$13,Y58,'タスク基本情報シート'!$E$13)</f>
        <v>44</v>
      </c>
      <c r="AA58" s="45"/>
      <c r="AB58" s="17"/>
      <c r="AD58" s="390"/>
      <c r="AE58" s="391"/>
      <c r="AF58" s="83"/>
      <c r="AG58" s="12"/>
      <c r="AH58" s="13">
        <f t="shared" si="164"/>
        <v>0</v>
      </c>
      <c r="AI58" s="13">
        <f t="shared" si="194"/>
        <v>90</v>
      </c>
      <c r="AJ58" s="15">
        <f t="shared" si="180"/>
        <v>0</v>
      </c>
      <c r="AK58" s="77"/>
      <c r="AL58" s="12"/>
      <c r="AM58" s="47">
        <f t="shared" si="165"/>
        <v>0</v>
      </c>
      <c r="AN58" s="15">
        <f t="shared" si="181"/>
        <v>0</v>
      </c>
      <c r="AO58" s="83"/>
      <c r="AP58" s="12"/>
      <c r="AQ58" s="13">
        <f t="shared" si="166"/>
        <v>0</v>
      </c>
      <c r="AR58" s="13">
        <f t="shared" si="182"/>
        <v>0</v>
      </c>
      <c r="AS58" s="13">
        <f>IF(AR58&lt;'タスク基本情報シート'!$E$18,AR58,'タスク基本情報シート'!$E$18)</f>
        <v>0</v>
      </c>
      <c r="AT58" s="13">
        <f>LARGE(AS53:AS62,6)</f>
        <v>0</v>
      </c>
      <c r="AU58" s="15">
        <f t="shared" si="195"/>
        <v>0</v>
      </c>
      <c r="AV58" s="83"/>
      <c r="AW58" s="12">
        <v>21</v>
      </c>
      <c r="AX58" s="26">
        <f t="shared" si="183"/>
        <v>21</v>
      </c>
      <c r="AY58" s="15">
        <f>IF(AX58&lt;'タスク基本情報シート'!$E$20,AX58,'タスク基本情報シート'!$E$20)</f>
        <v>21</v>
      </c>
      <c r="AZ58" s="83">
        <v>1</v>
      </c>
      <c r="BA58" s="12">
        <v>20</v>
      </c>
      <c r="BB58" s="13">
        <f t="shared" si="167"/>
        <v>80</v>
      </c>
      <c r="BC58" s="13">
        <f>IF(BB58&lt;'タスク基本情報シート'!$E$13,BB58,'タスク基本情報シート'!$E$13)</f>
        <v>80</v>
      </c>
      <c r="BD58" s="45"/>
      <c r="BE58" s="17"/>
      <c r="BG58" s="390"/>
      <c r="BH58" s="391"/>
      <c r="BI58" s="77"/>
      <c r="BJ58" s="12"/>
      <c r="BK58" s="13">
        <f t="shared" si="168"/>
        <v>0</v>
      </c>
      <c r="BL58" s="13">
        <f t="shared" si="196"/>
        <v>105</v>
      </c>
      <c r="BM58" s="15">
        <f t="shared" si="184"/>
        <v>0</v>
      </c>
      <c r="BN58" s="77">
        <v>1</v>
      </c>
      <c r="BO58" s="12">
        <v>32</v>
      </c>
      <c r="BP58" s="47">
        <f t="shared" si="169"/>
        <v>92</v>
      </c>
      <c r="BQ58" s="15">
        <f t="shared" si="185"/>
        <v>3</v>
      </c>
      <c r="BR58" s="83"/>
      <c r="BS58" s="12"/>
      <c r="BT58" s="13">
        <f t="shared" si="170"/>
        <v>0</v>
      </c>
      <c r="BU58" s="13">
        <f t="shared" si="186"/>
        <v>0</v>
      </c>
      <c r="BV58" s="13">
        <f>IF(BU58&lt;'タスク基本情報シート'!$E$18,BU58,'タスク基本情報シート'!$E$18)</f>
        <v>0</v>
      </c>
      <c r="BW58" s="13">
        <f>LARGE(BV53:BV62,6)</f>
        <v>0</v>
      </c>
      <c r="BX58" s="15">
        <f t="shared" si="197"/>
        <v>0</v>
      </c>
      <c r="BY58" s="83">
        <v>1</v>
      </c>
      <c r="BZ58" s="12">
        <v>11</v>
      </c>
      <c r="CA58" s="26">
        <f t="shared" si="187"/>
        <v>71</v>
      </c>
      <c r="CB58" s="15">
        <f>IF(CA58&lt;'タスク基本情報シート'!$E$20,CA58,'タスク基本情報シート'!$E$20)</f>
        <v>71</v>
      </c>
      <c r="CC58" s="83"/>
      <c r="CD58" s="12">
        <v>41</v>
      </c>
      <c r="CE58" s="13">
        <f t="shared" si="171"/>
        <v>41</v>
      </c>
      <c r="CF58" s="13">
        <f>IF(CE58&lt;'タスク基本情報シート'!$E$13,CE58,'タスク基本情報シート'!$E$13)</f>
        <v>41</v>
      </c>
      <c r="CG58" s="45"/>
      <c r="CH58" s="17"/>
      <c r="CJ58" s="390"/>
      <c r="CK58" s="391"/>
      <c r="CL58" s="77"/>
      <c r="CM58" s="12"/>
      <c r="CN58" s="13">
        <f t="shared" si="172"/>
        <v>0</v>
      </c>
      <c r="CO58" s="13">
        <f t="shared" si="198"/>
        <v>75</v>
      </c>
      <c r="CP58" s="15">
        <f t="shared" si="188"/>
        <v>0</v>
      </c>
      <c r="CQ58" s="77"/>
      <c r="CR58" s="12">
        <v>30</v>
      </c>
      <c r="CS58" s="47">
        <f t="shared" si="173"/>
        <v>30</v>
      </c>
      <c r="CT58" s="15">
        <f t="shared" si="189"/>
        <v>1</v>
      </c>
      <c r="CU58" s="83"/>
      <c r="CV58" s="12"/>
      <c r="CW58" s="13">
        <f t="shared" si="174"/>
        <v>0</v>
      </c>
      <c r="CX58" s="13">
        <f t="shared" si="190"/>
        <v>0</v>
      </c>
      <c r="CY58" s="13">
        <f>IF(CX58&lt;'タスク基本情報シート'!$E$18,CX58,'タスク基本情報シート'!$E$18)</f>
        <v>0</v>
      </c>
      <c r="CZ58" s="13">
        <f>LARGE(CY53:CY62,6)</f>
        <v>0</v>
      </c>
      <c r="DA58" s="15">
        <f t="shared" si="199"/>
        <v>0</v>
      </c>
      <c r="DB58" s="83">
        <v>1</v>
      </c>
      <c r="DC58" s="12">
        <v>14</v>
      </c>
      <c r="DD58" s="26">
        <f t="shared" si="191"/>
        <v>74</v>
      </c>
      <c r="DE58" s="15">
        <f>IF(DD58&lt;'タスク基本情報シート'!$E$20,DD58,'タスク基本情報シート'!$E$20)</f>
        <v>74</v>
      </c>
      <c r="DF58" s="83"/>
      <c r="DG58" s="12">
        <v>42</v>
      </c>
      <c r="DH58" s="13">
        <f t="shared" si="175"/>
        <v>42</v>
      </c>
      <c r="DI58" s="13">
        <f>IF(DH58&lt;'タスク基本情報シート'!$E$13,DH58,'タスク基本情報シート'!$E$13)</f>
        <v>42</v>
      </c>
      <c r="DJ58" s="45"/>
      <c r="DK58" s="17"/>
    </row>
    <row r="59" spans="1:115" ht="13.5" customHeight="1">
      <c r="A59" s="390"/>
      <c r="B59" s="391"/>
      <c r="C59" s="83">
        <v>1</v>
      </c>
      <c r="D59" s="12">
        <v>34</v>
      </c>
      <c r="E59" s="13">
        <f t="shared" si="160"/>
        <v>94</v>
      </c>
      <c r="F59" s="13">
        <f t="shared" si="192"/>
        <v>105</v>
      </c>
      <c r="G59" s="15">
        <f t="shared" si="176"/>
        <v>0</v>
      </c>
      <c r="H59" s="77"/>
      <c r="I59" s="12">
        <v>60</v>
      </c>
      <c r="J59" s="47">
        <f t="shared" si="161"/>
        <v>60</v>
      </c>
      <c r="K59" s="15">
        <f t="shared" si="177"/>
        <v>2</v>
      </c>
      <c r="L59" s="83"/>
      <c r="M59" s="12"/>
      <c r="N59" s="13">
        <f t="shared" si="162"/>
        <v>0</v>
      </c>
      <c r="O59" s="13">
        <f t="shared" si="178"/>
        <v>0</v>
      </c>
      <c r="P59" s="13">
        <f>IF(O59&lt;'タスク基本情報シート'!$E$18,O59,'タスク基本情報シート'!$E$18)</f>
        <v>0</v>
      </c>
      <c r="Q59" s="13">
        <f>LARGE(P53:P62,7)</f>
        <v>0</v>
      </c>
      <c r="R59" s="15">
        <f t="shared" si="193"/>
        <v>0</v>
      </c>
      <c r="S59" s="83">
        <v>1</v>
      </c>
      <c r="T59" s="12">
        <v>17</v>
      </c>
      <c r="U59" s="26">
        <f t="shared" si="179"/>
        <v>77</v>
      </c>
      <c r="V59" s="15">
        <f>IF(U59&lt;'タスク基本情報シート'!$E$20,U59,'タスク基本情報シート'!$E$20)</f>
        <v>77</v>
      </c>
      <c r="W59" s="83">
        <v>1</v>
      </c>
      <c r="X59" s="12">
        <v>42</v>
      </c>
      <c r="Y59" s="13">
        <f t="shared" si="163"/>
        <v>102</v>
      </c>
      <c r="Z59" s="13">
        <f>IF(Y59&lt;'タスク基本情報シート'!$E$13,Y59,'タスク基本情報シート'!$E$13)</f>
        <v>102</v>
      </c>
      <c r="AA59" s="16"/>
      <c r="AB59" s="17"/>
      <c r="AD59" s="390"/>
      <c r="AE59" s="391"/>
      <c r="AF59" s="83"/>
      <c r="AG59" s="12"/>
      <c r="AH59" s="13">
        <f t="shared" si="164"/>
        <v>0</v>
      </c>
      <c r="AI59" s="13">
        <f t="shared" si="194"/>
        <v>90</v>
      </c>
      <c r="AJ59" s="15">
        <f t="shared" si="180"/>
        <v>0</v>
      </c>
      <c r="AK59" s="77"/>
      <c r="AL59" s="12"/>
      <c r="AM59" s="47">
        <f t="shared" si="165"/>
        <v>0</v>
      </c>
      <c r="AN59" s="15">
        <f t="shared" si="181"/>
        <v>0</v>
      </c>
      <c r="AO59" s="83"/>
      <c r="AP59" s="12"/>
      <c r="AQ59" s="13">
        <f t="shared" si="166"/>
        <v>0</v>
      </c>
      <c r="AR59" s="13">
        <f t="shared" si="182"/>
        <v>0</v>
      </c>
      <c r="AS59" s="13">
        <f>IF(AR59&lt;'タスク基本情報シート'!$E$18,AR59,'タスク基本情報シート'!$E$18)</f>
        <v>0</v>
      </c>
      <c r="AT59" s="13">
        <f>LARGE(AS53:AS62,7)</f>
        <v>0</v>
      </c>
      <c r="AU59" s="15">
        <f t="shared" si="195"/>
        <v>0</v>
      </c>
      <c r="AV59" s="83"/>
      <c r="AW59" s="12"/>
      <c r="AX59" s="26">
        <f t="shared" si="183"/>
        <v>0</v>
      </c>
      <c r="AY59" s="15">
        <f>IF(AX59&lt;'タスク基本情報シート'!$E$20,AX59,'タスク基本情報シート'!$E$20)</f>
        <v>0</v>
      </c>
      <c r="AZ59" s="83"/>
      <c r="BA59" s="12"/>
      <c r="BB59" s="13">
        <f t="shared" si="167"/>
        <v>0</v>
      </c>
      <c r="BC59" s="13">
        <f>IF(BB59&lt;'タスク基本情報シート'!$E$13,BB59,'タスク基本情報シート'!$E$13)</f>
        <v>0</v>
      </c>
      <c r="BD59" s="16"/>
      <c r="BE59" s="17"/>
      <c r="BG59" s="390"/>
      <c r="BH59" s="391"/>
      <c r="BI59" s="77"/>
      <c r="BJ59" s="12"/>
      <c r="BK59" s="13">
        <f t="shared" si="168"/>
        <v>0</v>
      </c>
      <c r="BL59" s="13">
        <f t="shared" si="196"/>
        <v>105</v>
      </c>
      <c r="BM59" s="15">
        <f t="shared" si="184"/>
        <v>0</v>
      </c>
      <c r="BN59" s="77"/>
      <c r="BO59" s="12"/>
      <c r="BP59" s="47">
        <f t="shared" si="169"/>
        <v>0</v>
      </c>
      <c r="BQ59" s="15">
        <f t="shared" si="185"/>
        <v>0</v>
      </c>
      <c r="BR59" s="83"/>
      <c r="BS59" s="12"/>
      <c r="BT59" s="13">
        <f t="shared" si="170"/>
        <v>0</v>
      </c>
      <c r="BU59" s="13">
        <f t="shared" si="186"/>
        <v>0</v>
      </c>
      <c r="BV59" s="13">
        <f>IF(BU59&lt;'タスク基本情報シート'!$E$18,BU59,'タスク基本情報シート'!$E$18)</f>
        <v>0</v>
      </c>
      <c r="BW59" s="13">
        <f>LARGE(BV53:BV62,7)</f>
        <v>0</v>
      </c>
      <c r="BX59" s="15">
        <f t="shared" si="197"/>
        <v>0</v>
      </c>
      <c r="BY59" s="83"/>
      <c r="BZ59" s="12"/>
      <c r="CA59" s="26">
        <f t="shared" si="187"/>
        <v>0</v>
      </c>
      <c r="CB59" s="15">
        <f>IF(CA59&lt;'タスク基本情報シート'!$E$20,CA59,'タスク基本情報シート'!$E$20)</f>
        <v>0</v>
      </c>
      <c r="CC59" s="83"/>
      <c r="CD59" s="12">
        <v>37</v>
      </c>
      <c r="CE59" s="13">
        <f t="shared" si="171"/>
        <v>37</v>
      </c>
      <c r="CF59" s="13">
        <f>IF(CE59&lt;'タスク基本情報シート'!$E$13,CE59,'タスク基本情報シート'!$E$13)</f>
        <v>37</v>
      </c>
      <c r="CG59" s="16"/>
      <c r="CH59" s="17"/>
      <c r="CJ59" s="390"/>
      <c r="CK59" s="391"/>
      <c r="CL59" s="83"/>
      <c r="CM59" s="12"/>
      <c r="CN59" s="13">
        <f t="shared" si="172"/>
        <v>0</v>
      </c>
      <c r="CO59" s="13">
        <f t="shared" si="198"/>
        <v>75</v>
      </c>
      <c r="CP59" s="15">
        <f t="shared" si="188"/>
        <v>0</v>
      </c>
      <c r="CQ59" s="77"/>
      <c r="CR59" s="12">
        <v>31</v>
      </c>
      <c r="CS59" s="47">
        <f t="shared" si="173"/>
        <v>31</v>
      </c>
      <c r="CT59" s="15">
        <f t="shared" si="189"/>
        <v>1</v>
      </c>
      <c r="CU59" s="83"/>
      <c r="CV59" s="12"/>
      <c r="CW59" s="13">
        <f t="shared" si="174"/>
        <v>0</v>
      </c>
      <c r="CX59" s="13">
        <f t="shared" si="190"/>
        <v>0</v>
      </c>
      <c r="CY59" s="13">
        <f>IF(CX59&lt;'タスク基本情報シート'!$E$18,CX59,'タスク基本情報シート'!$E$18)</f>
        <v>0</v>
      </c>
      <c r="CZ59" s="13">
        <f>LARGE(CY53:CY62,7)</f>
        <v>0</v>
      </c>
      <c r="DA59" s="15">
        <f t="shared" si="199"/>
        <v>0</v>
      </c>
      <c r="DB59" s="83"/>
      <c r="DC59" s="12">
        <v>50</v>
      </c>
      <c r="DD59" s="26">
        <f t="shared" si="191"/>
        <v>50</v>
      </c>
      <c r="DE59" s="15">
        <f>IF(DD59&lt;'タスク基本情報シート'!$E$20,DD59,'タスク基本情報シート'!$E$20)</f>
        <v>50</v>
      </c>
      <c r="DF59" s="83"/>
      <c r="DG59" s="12">
        <v>38</v>
      </c>
      <c r="DH59" s="13">
        <f t="shared" si="175"/>
        <v>38</v>
      </c>
      <c r="DI59" s="13">
        <f>IF(DH59&lt;'タスク基本情報シート'!$E$13,DH59,'タスク基本情報シート'!$E$13)</f>
        <v>38</v>
      </c>
      <c r="DJ59" s="16"/>
      <c r="DK59" s="17"/>
    </row>
    <row r="60" spans="1:115" ht="13.5" customHeight="1">
      <c r="A60" s="390"/>
      <c r="B60" s="391"/>
      <c r="C60" s="83"/>
      <c r="D60" s="12"/>
      <c r="E60" s="13">
        <f t="shared" si="160"/>
        <v>0</v>
      </c>
      <c r="F60" s="13">
        <f t="shared" si="192"/>
        <v>105</v>
      </c>
      <c r="G60" s="15">
        <f t="shared" si="176"/>
        <v>0</v>
      </c>
      <c r="H60" s="83"/>
      <c r="I60" s="12">
        <v>60</v>
      </c>
      <c r="J60" s="47">
        <f t="shared" si="161"/>
        <v>60</v>
      </c>
      <c r="K60" s="15">
        <f t="shared" si="177"/>
        <v>2</v>
      </c>
      <c r="L60" s="83"/>
      <c r="M60" s="12"/>
      <c r="N60" s="13">
        <f t="shared" si="162"/>
        <v>0</v>
      </c>
      <c r="O60" s="13">
        <f t="shared" si="178"/>
        <v>0</v>
      </c>
      <c r="P60" s="13">
        <f>IF(O60&lt;'タスク基本情報シート'!$E$18,O60,'タスク基本情報シート'!$E$18)</f>
        <v>0</v>
      </c>
      <c r="Q60" s="13">
        <f>LARGE(P53:P62,8)</f>
        <v>0</v>
      </c>
      <c r="R60" s="15">
        <f t="shared" si="193"/>
        <v>0</v>
      </c>
      <c r="S60" s="83"/>
      <c r="T60" s="12"/>
      <c r="U60" s="26">
        <f t="shared" si="179"/>
        <v>0</v>
      </c>
      <c r="V60" s="15">
        <f>IF(U60&lt;'タスク基本情報シート'!$E$20,U60,'タスク基本情報シート'!$E$20)</f>
        <v>0</v>
      </c>
      <c r="W60" s="83"/>
      <c r="X60" s="12"/>
      <c r="Y60" s="13">
        <f t="shared" si="163"/>
        <v>0</v>
      </c>
      <c r="Z60" s="13">
        <f>IF(Y60&lt;'タスク基本情報シート'!$E$13,Y60,'タスク基本情報シート'!$E$13)</f>
        <v>0</v>
      </c>
      <c r="AA60" s="16"/>
      <c r="AB60" s="17"/>
      <c r="AD60" s="390"/>
      <c r="AE60" s="391"/>
      <c r="AF60" s="83"/>
      <c r="AG60" s="12"/>
      <c r="AH60" s="13">
        <f t="shared" si="164"/>
        <v>0</v>
      </c>
      <c r="AI60" s="13">
        <f t="shared" si="194"/>
        <v>90</v>
      </c>
      <c r="AJ60" s="15">
        <f t="shared" si="180"/>
        <v>0</v>
      </c>
      <c r="AK60" s="77"/>
      <c r="AL60" s="12"/>
      <c r="AM60" s="47">
        <f t="shared" si="165"/>
        <v>0</v>
      </c>
      <c r="AN60" s="15">
        <f t="shared" si="181"/>
        <v>0</v>
      </c>
      <c r="AO60" s="83"/>
      <c r="AP60" s="12"/>
      <c r="AQ60" s="13">
        <f t="shared" si="166"/>
        <v>0</v>
      </c>
      <c r="AR60" s="13">
        <f t="shared" si="182"/>
        <v>0</v>
      </c>
      <c r="AS60" s="13">
        <f>IF(AR60&lt;'タスク基本情報シート'!$E$18,AR60,'タスク基本情報シート'!$E$18)</f>
        <v>0</v>
      </c>
      <c r="AT60" s="13">
        <f>LARGE(AS53:AS62,8)</f>
        <v>0</v>
      </c>
      <c r="AU60" s="15">
        <f t="shared" si="195"/>
        <v>0</v>
      </c>
      <c r="AV60" s="83"/>
      <c r="AW60" s="12"/>
      <c r="AX60" s="26">
        <f t="shared" si="183"/>
        <v>0</v>
      </c>
      <c r="AY60" s="15">
        <f>IF(AX60&lt;'タスク基本情報シート'!$E$20,AX60,'タスク基本情報シート'!$E$20)</f>
        <v>0</v>
      </c>
      <c r="AZ60" s="83"/>
      <c r="BA60" s="12"/>
      <c r="BB60" s="13">
        <f t="shared" si="167"/>
        <v>0</v>
      </c>
      <c r="BC60" s="13">
        <f>IF(BB60&lt;'タスク基本情報シート'!$E$13,BB60,'タスク基本情報シート'!$E$13)</f>
        <v>0</v>
      </c>
      <c r="BD60" s="16"/>
      <c r="BE60" s="17"/>
      <c r="BG60" s="390"/>
      <c r="BH60" s="391"/>
      <c r="BI60" s="83"/>
      <c r="BJ60" s="12"/>
      <c r="BK60" s="13">
        <f t="shared" si="168"/>
        <v>0</v>
      </c>
      <c r="BL60" s="13">
        <f t="shared" si="196"/>
        <v>105</v>
      </c>
      <c r="BM60" s="15">
        <f t="shared" si="184"/>
        <v>0</v>
      </c>
      <c r="BN60" s="83"/>
      <c r="BO60" s="12"/>
      <c r="BP60" s="47">
        <f t="shared" si="169"/>
        <v>0</v>
      </c>
      <c r="BQ60" s="15">
        <f t="shared" si="185"/>
        <v>0</v>
      </c>
      <c r="BR60" s="83"/>
      <c r="BS60" s="12"/>
      <c r="BT60" s="13">
        <f t="shared" si="170"/>
        <v>0</v>
      </c>
      <c r="BU60" s="13">
        <f t="shared" si="186"/>
        <v>0</v>
      </c>
      <c r="BV60" s="13">
        <f>IF(BU60&lt;'タスク基本情報シート'!$E$18,BU60,'タスク基本情報シート'!$E$18)</f>
        <v>0</v>
      </c>
      <c r="BW60" s="13">
        <f>LARGE(BV53:BV62,8)</f>
        <v>0</v>
      </c>
      <c r="BX60" s="15">
        <f t="shared" si="197"/>
        <v>0</v>
      </c>
      <c r="BY60" s="83"/>
      <c r="BZ60" s="12"/>
      <c r="CA60" s="26">
        <f t="shared" si="187"/>
        <v>0</v>
      </c>
      <c r="CB60" s="15">
        <f>IF(CA60&lt;'タスク基本情報シート'!$E$20,CA60,'タスク基本情報シート'!$E$20)</f>
        <v>0</v>
      </c>
      <c r="CC60" s="83"/>
      <c r="CD60" s="12"/>
      <c r="CE60" s="13">
        <f t="shared" si="171"/>
        <v>0</v>
      </c>
      <c r="CF60" s="13">
        <f>IF(CE60&lt;'タスク基本情報シート'!$E$13,CE60,'タスク基本情報シート'!$E$13)</f>
        <v>0</v>
      </c>
      <c r="CG60" s="16"/>
      <c r="CH60" s="17"/>
      <c r="CJ60" s="390"/>
      <c r="CK60" s="391"/>
      <c r="CL60" s="83"/>
      <c r="CM60" s="12"/>
      <c r="CN60" s="13">
        <f t="shared" si="172"/>
        <v>0</v>
      </c>
      <c r="CO60" s="13">
        <f t="shared" si="198"/>
        <v>75</v>
      </c>
      <c r="CP60" s="15">
        <f t="shared" si="188"/>
        <v>0</v>
      </c>
      <c r="CQ60" s="77"/>
      <c r="CR60" s="12">
        <v>59</v>
      </c>
      <c r="CS60" s="47">
        <f t="shared" si="173"/>
        <v>59</v>
      </c>
      <c r="CT60" s="15">
        <f t="shared" si="189"/>
        <v>1</v>
      </c>
      <c r="CU60" s="83"/>
      <c r="CV60" s="12"/>
      <c r="CW60" s="13">
        <f t="shared" si="174"/>
        <v>0</v>
      </c>
      <c r="CX60" s="13">
        <f t="shared" si="190"/>
        <v>0</v>
      </c>
      <c r="CY60" s="13">
        <f>IF(CX60&lt;'タスク基本情報シート'!$E$18,CX60,'タスク基本情報シート'!$E$18)</f>
        <v>0</v>
      </c>
      <c r="CZ60" s="13">
        <f>LARGE(CY53:CY62,8)</f>
        <v>0</v>
      </c>
      <c r="DA60" s="15">
        <f t="shared" si="199"/>
        <v>0</v>
      </c>
      <c r="DB60" s="83"/>
      <c r="DC60" s="12"/>
      <c r="DD60" s="26">
        <f t="shared" si="191"/>
        <v>0</v>
      </c>
      <c r="DE60" s="15">
        <f>IF(DD60&lt;'タスク基本情報シート'!$E$20,DD60,'タスク基本情報シート'!$E$20)</f>
        <v>0</v>
      </c>
      <c r="DF60" s="83"/>
      <c r="DG60" s="12"/>
      <c r="DH60" s="13">
        <f t="shared" si="175"/>
        <v>0</v>
      </c>
      <c r="DI60" s="13">
        <f>IF(DH60&lt;'タスク基本情報シート'!$E$13,DH60,'タスク基本情報シート'!$E$13)</f>
        <v>0</v>
      </c>
      <c r="DJ60" s="16"/>
      <c r="DK60" s="17"/>
    </row>
    <row r="61" spans="1:115" ht="13.5" customHeight="1">
      <c r="A61" s="390"/>
      <c r="B61" s="391"/>
      <c r="C61" s="83"/>
      <c r="D61" s="12"/>
      <c r="E61" s="13">
        <f t="shared" si="160"/>
        <v>0</v>
      </c>
      <c r="F61" s="13">
        <f t="shared" si="192"/>
        <v>105</v>
      </c>
      <c r="G61" s="15">
        <f t="shared" si="176"/>
        <v>0</v>
      </c>
      <c r="H61" s="83"/>
      <c r="I61" s="12"/>
      <c r="J61" s="47">
        <f t="shared" si="161"/>
        <v>0</v>
      </c>
      <c r="K61" s="15">
        <f t="shared" si="177"/>
        <v>0</v>
      </c>
      <c r="L61" s="83"/>
      <c r="M61" s="12"/>
      <c r="N61" s="13">
        <f t="shared" si="162"/>
        <v>0</v>
      </c>
      <c r="O61" s="13">
        <f t="shared" si="178"/>
        <v>0</v>
      </c>
      <c r="P61" s="13">
        <f>IF(O61&lt;'タスク基本情報シート'!$E$18,O61,'タスク基本情報シート'!$E$18)</f>
        <v>0</v>
      </c>
      <c r="Q61" s="13">
        <f>LARGE(P53:P62,9)</f>
        <v>0</v>
      </c>
      <c r="R61" s="15">
        <f t="shared" si="193"/>
        <v>0</v>
      </c>
      <c r="S61" s="88"/>
      <c r="T61" s="27"/>
      <c r="U61" s="27"/>
      <c r="V61" s="29"/>
      <c r="W61" s="83"/>
      <c r="X61" s="12"/>
      <c r="Y61" s="13">
        <f t="shared" si="163"/>
        <v>0</v>
      </c>
      <c r="Z61" s="13">
        <f>IF(Y61&lt;'タスク基本情報シート'!$E$13,Y61,'タスク基本情報シート'!$E$13)</f>
        <v>0</v>
      </c>
      <c r="AA61" s="16"/>
      <c r="AB61" s="17"/>
      <c r="AD61" s="390"/>
      <c r="AE61" s="391"/>
      <c r="AF61" s="83"/>
      <c r="AG61" s="12"/>
      <c r="AH61" s="13">
        <f t="shared" si="164"/>
        <v>0</v>
      </c>
      <c r="AI61" s="13">
        <f t="shared" si="194"/>
        <v>90</v>
      </c>
      <c r="AJ61" s="15">
        <f t="shared" si="180"/>
        <v>0</v>
      </c>
      <c r="AK61" s="83"/>
      <c r="AL61" s="12"/>
      <c r="AM61" s="47">
        <f t="shared" si="165"/>
        <v>0</v>
      </c>
      <c r="AN61" s="15">
        <f t="shared" si="181"/>
        <v>0</v>
      </c>
      <c r="AO61" s="83"/>
      <c r="AP61" s="12"/>
      <c r="AQ61" s="13">
        <f t="shared" si="166"/>
        <v>0</v>
      </c>
      <c r="AR61" s="13">
        <f t="shared" si="182"/>
        <v>0</v>
      </c>
      <c r="AS61" s="13">
        <f>IF(AR61&lt;'タスク基本情報シート'!$E$18,AR61,'タスク基本情報シート'!$E$18)</f>
        <v>0</v>
      </c>
      <c r="AT61" s="13">
        <f>LARGE(AS53:AS62,9)</f>
        <v>0</v>
      </c>
      <c r="AU61" s="15">
        <f t="shared" si="195"/>
        <v>0</v>
      </c>
      <c r="AV61" s="88"/>
      <c r="AW61" s="27"/>
      <c r="AX61" s="27"/>
      <c r="AY61" s="29"/>
      <c r="AZ61" s="83"/>
      <c r="BA61" s="12"/>
      <c r="BB61" s="13">
        <f t="shared" si="167"/>
        <v>0</v>
      </c>
      <c r="BC61" s="13">
        <f>IF(BB61&lt;'タスク基本情報シート'!$E$13,BB61,'タスク基本情報シート'!$E$13)</f>
        <v>0</v>
      </c>
      <c r="BD61" s="16"/>
      <c r="BE61" s="17"/>
      <c r="BG61" s="390"/>
      <c r="BH61" s="391"/>
      <c r="BI61" s="83"/>
      <c r="BJ61" s="12"/>
      <c r="BK61" s="13">
        <f t="shared" si="168"/>
        <v>0</v>
      </c>
      <c r="BL61" s="13">
        <f t="shared" si="196"/>
        <v>105</v>
      </c>
      <c r="BM61" s="15">
        <f t="shared" si="184"/>
        <v>0</v>
      </c>
      <c r="BN61" s="83"/>
      <c r="BO61" s="12"/>
      <c r="BP61" s="47">
        <f t="shared" si="169"/>
        <v>0</v>
      </c>
      <c r="BQ61" s="15">
        <f t="shared" si="185"/>
        <v>0</v>
      </c>
      <c r="BR61" s="83"/>
      <c r="BS61" s="12"/>
      <c r="BT61" s="13">
        <f t="shared" si="170"/>
        <v>0</v>
      </c>
      <c r="BU61" s="13">
        <f t="shared" si="186"/>
        <v>0</v>
      </c>
      <c r="BV61" s="13">
        <f>IF(BU61&lt;'タスク基本情報シート'!$E$18,BU61,'タスク基本情報シート'!$E$18)</f>
        <v>0</v>
      </c>
      <c r="BW61" s="13">
        <f>LARGE(BV53:BV62,9)</f>
        <v>0</v>
      </c>
      <c r="BX61" s="15">
        <f t="shared" si="197"/>
        <v>0</v>
      </c>
      <c r="BY61" s="88"/>
      <c r="BZ61" s="27"/>
      <c r="CA61" s="27"/>
      <c r="CB61" s="29"/>
      <c r="CC61" s="83"/>
      <c r="CD61" s="12"/>
      <c r="CE61" s="13">
        <f t="shared" si="171"/>
        <v>0</v>
      </c>
      <c r="CF61" s="13">
        <f>IF(CE61&lt;'タスク基本情報シート'!$E$13,CE61,'タスク基本情報シート'!$E$13)</f>
        <v>0</v>
      </c>
      <c r="CG61" s="16"/>
      <c r="CH61" s="17"/>
      <c r="CJ61" s="390"/>
      <c r="CK61" s="391"/>
      <c r="CL61" s="83"/>
      <c r="CM61" s="12"/>
      <c r="CN61" s="13">
        <f t="shared" si="172"/>
        <v>0</v>
      </c>
      <c r="CO61" s="13">
        <f t="shared" si="198"/>
        <v>75</v>
      </c>
      <c r="CP61" s="15">
        <f t="shared" si="188"/>
        <v>0</v>
      </c>
      <c r="CQ61" s="77"/>
      <c r="CR61" s="12">
        <v>52</v>
      </c>
      <c r="CS61" s="47">
        <f t="shared" si="173"/>
        <v>52</v>
      </c>
      <c r="CT61" s="15">
        <f t="shared" si="189"/>
        <v>1</v>
      </c>
      <c r="CU61" s="83"/>
      <c r="CV61" s="12"/>
      <c r="CW61" s="13">
        <f t="shared" si="174"/>
        <v>0</v>
      </c>
      <c r="CX61" s="13">
        <f t="shared" si="190"/>
        <v>0</v>
      </c>
      <c r="CY61" s="13">
        <f>IF(CX61&lt;'タスク基本情報シート'!$E$18,CX61,'タスク基本情報シート'!$E$18)</f>
        <v>0</v>
      </c>
      <c r="CZ61" s="13">
        <f>LARGE(CY53:CY62,9)</f>
        <v>0</v>
      </c>
      <c r="DA61" s="15">
        <f t="shared" si="199"/>
        <v>0</v>
      </c>
      <c r="DB61" s="88"/>
      <c r="DC61" s="27"/>
      <c r="DD61" s="27"/>
      <c r="DE61" s="29"/>
      <c r="DF61" s="83"/>
      <c r="DG61" s="12"/>
      <c r="DH61" s="13">
        <f t="shared" si="175"/>
        <v>0</v>
      </c>
      <c r="DI61" s="13">
        <f>IF(DH61&lt;'タスク基本情報シート'!$E$13,DH61,'タスク基本情報シート'!$E$13)</f>
        <v>0</v>
      </c>
      <c r="DJ61" s="16"/>
      <c r="DK61" s="17"/>
    </row>
    <row r="62" spans="1:115" ht="14.25" customHeight="1" thickBot="1">
      <c r="A62" s="392"/>
      <c r="B62" s="393"/>
      <c r="C62" s="84"/>
      <c r="D62" s="18"/>
      <c r="E62" s="20">
        <f t="shared" si="160"/>
        <v>0</v>
      </c>
      <c r="F62" s="20">
        <f t="shared" si="192"/>
        <v>105</v>
      </c>
      <c r="G62" s="79">
        <f t="shared" si="176"/>
        <v>0</v>
      </c>
      <c r="H62" s="84"/>
      <c r="I62" s="18"/>
      <c r="J62" s="48">
        <f t="shared" si="161"/>
        <v>0</v>
      </c>
      <c r="K62" s="79">
        <f t="shared" si="177"/>
        <v>0</v>
      </c>
      <c r="L62" s="84"/>
      <c r="M62" s="18"/>
      <c r="N62" s="20">
        <f t="shared" si="162"/>
        <v>0</v>
      </c>
      <c r="O62" s="20">
        <f t="shared" si="178"/>
        <v>0</v>
      </c>
      <c r="P62" s="20">
        <f>IF(O62&lt;'タスク基本情報シート'!$E$18,O62,'タスク基本情報シート'!$E$18)</f>
        <v>0</v>
      </c>
      <c r="Q62" s="20">
        <f>LARGE(P53:P62,10)</f>
        <v>0</v>
      </c>
      <c r="R62" s="79">
        <f t="shared" si="193"/>
        <v>0</v>
      </c>
      <c r="S62" s="89"/>
      <c r="T62" s="30"/>
      <c r="U62" s="30"/>
      <c r="V62" s="31"/>
      <c r="W62" s="84"/>
      <c r="X62" s="18"/>
      <c r="Y62" s="20">
        <f t="shared" si="163"/>
        <v>0</v>
      </c>
      <c r="Z62" s="20">
        <f>IF(Y62&lt;'タスク基本情報シート'!$E$13,Y62,'タスク基本情報シート'!$E$13)</f>
        <v>0</v>
      </c>
      <c r="AA62" s="19"/>
      <c r="AB62" s="21"/>
      <c r="AD62" s="392"/>
      <c r="AE62" s="393"/>
      <c r="AF62" s="84"/>
      <c r="AG62" s="18"/>
      <c r="AH62" s="20">
        <f t="shared" si="164"/>
        <v>0</v>
      </c>
      <c r="AI62" s="20">
        <f t="shared" si="194"/>
        <v>90</v>
      </c>
      <c r="AJ62" s="79">
        <f t="shared" si="180"/>
        <v>0</v>
      </c>
      <c r="AK62" s="84"/>
      <c r="AL62" s="18"/>
      <c r="AM62" s="48">
        <f t="shared" si="165"/>
        <v>0</v>
      </c>
      <c r="AN62" s="79">
        <f t="shared" si="181"/>
        <v>0</v>
      </c>
      <c r="AO62" s="84"/>
      <c r="AP62" s="18"/>
      <c r="AQ62" s="20">
        <f t="shared" si="166"/>
        <v>0</v>
      </c>
      <c r="AR62" s="20">
        <f t="shared" si="182"/>
        <v>0</v>
      </c>
      <c r="AS62" s="20">
        <f>IF(AR62&lt;'タスク基本情報シート'!$E$18,AR62,'タスク基本情報シート'!$E$18)</f>
        <v>0</v>
      </c>
      <c r="AT62" s="20">
        <f>LARGE(AS53:AS62,10)</f>
        <v>0</v>
      </c>
      <c r="AU62" s="79">
        <f t="shared" si="195"/>
        <v>0</v>
      </c>
      <c r="AV62" s="89"/>
      <c r="AW62" s="30"/>
      <c r="AX62" s="30"/>
      <c r="AY62" s="31"/>
      <c r="AZ62" s="84"/>
      <c r="BA62" s="18"/>
      <c r="BB62" s="20">
        <f t="shared" si="167"/>
        <v>0</v>
      </c>
      <c r="BC62" s="20">
        <f>IF(BB62&lt;'タスク基本情報シート'!$E$13,BB62,'タスク基本情報シート'!$E$13)</f>
        <v>0</v>
      </c>
      <c r="BD62" s="19"/>
      <c r="BE62" s="21"/>
      <c r="BG62" s="392"/>
      <c r="BH62" s="393"/>
      <c r="BI62" s="84"/>
      <c r="BJ62" s="18"/>
      <c r="BK62" s="20">
        <f t="shared" si="168"/>
        <v>0</v>
      </c>
      <c r="BL62" s="20">
        <f t="shared" si="196"/>
        <v>105</v>
      </c>
      <c r="BM62" s="79">
        <f t="shared" si="184"/>
        <v>0</v>
      </c>
      <c r="BN62" s="84"/>
      <c r="BO62" s="18"/>
      <c r="BP62" s="48">
        <f t="shared" si="169"/>
        <v>0</v>
      </c>
      <c r="BQ62" s="79">
        <f t="shared" si="185"/>
        <v>0</v>
      </c>
      <c r="BR62" s="84"/>
      <c r="BS62" s="18"/>
      <c r="BT62" s="20">
        <f t="shared" si="170"/>
        <v>0</v>
      </c>
      <c r="BU62" s="20">
        <f t="shared" si="186"/>
        <v>0</v>
      </c>
      <c r="BV62" s="20">
        <f>IF(BU62&lt;'タスク基本情報シート'!$E$18,BU62,'タスク基本情報シート'!$E$18)</f>
        <v>0</v>
      </c>
      <c r="BW62" s="20">
        <f>LARGE(BV53:BV62,10)</f>
        <v>0</v>
      </c>
      <c r="BX62" s="79">
        <f t="shared" si="197"/>
        <v>0</v>
      </c>
      <c r="BY62" s="89"/>
      <c r="BZ62" s="30"/>
      <c r="CA62" s="30"/>
      <c r="CB62" s="31"/>
      <c r="CC62" s="84"/>
      <c r="CD62" s="18"/>
      <c r="CE62" s="20">
        <f t="shared" si="171"/>
        <v>0</v>
      </c>
      <c r="CF62" s="20">
        <f>IF(CE62&lt;'タスク基本情報シート'!$E$13,CE62,'タスク基本情報シート'!$E$13)</f>
        <v>0</v>
      </c>
      <c r="CG62" s="19"/>
      <c r="CH62" s="21"/>
      <c r="CJ62" s="392"/>
      <c r="CK62" s="393"/>
      <c r="CL62" s="84"/>
      <c r="CM62" s="18"/>
      <c r="CN62" s="20">
        <f t="shared" si="172"/>
        <v>0</v>
      </c>
      <c r="CO62" s="20">
        <f t="shared" si="198"/>
        <v>75</v>
      </c>
      <c r="CP62" s="79">
        <f t="shared" si="188"/>
        <v>0</v>
      </c>
      <c r="CQ62" s="84"/>
      <c r="CR62" s="18">
        <v>40</v>
      </c>
      <c r="CS62" s="48">
        <f t="shared" si="173"/>
        <v>40</v>
      </c>
      <c r="CT62" s="79">
        <f t="shared" si="189"/>
        <v>1</v>
      </c>
      <c r="CU62" s="84"/>
      <c r="CV62" s="18"/>
      <c r="CW62" s="20">
        <f t="shared" si="174"/>
        <v>0</v>
      </c>
      <c r="CX62" s="20">
        <f t="shared" si="190"/>
        <v>0</v>
      </c>
      <c r="CY62" s="20">
        <f>IF(CX62&lt;'タスク基本情報シート'!$E$18,CX62,'タスク基本情報シート'!$E$18)</f>
        <v>0</v>
      </c>
      <c r="CZ62" s="20">
        <f>LARGE(CY53:CY62,10)</f>
        <v>0</v>
      </c>
      <c r="DA62" s="79">
        <f t="shared" si="199"/>
        <v>0</v>
      </c>
      <c r="DB62" s="89"/>
      <c r="DC62" s="30"/>
      <c r="DD62" s="30"/>
      <c r="DE62" s="31"/>
      <c r="DF62" s="84"/>
      <c r="DG62" s="18"/>
      <c r="DH62" s="20">
        <f t="shared" si="175"/>
        <v>0</v>
      </c>
      <c r="DI62" s="20">
        <f>IF(DH62&lt;'タスク基本情報シート'!$E$13,DH62,'タスク基本情報シート'!$E$13)</f>
        <v>0</v>
      </c>
      <c r="DJ62" s="19"/>
      <c r="DK62" s="21"/>
    </row>
    <row r="63" spans="1:115" ht="15" thickTop="1">
      <c r="A63" s="193" t="s">
        <v>17</v>
      </c>
      <c r="B63" s="194">
        <f>SUMIF(G$4:AB$4,K$4,G63:AB63)</f>
        <v>1516</v>
      </c>
      <c r="C63" s="80"/>
      <c r="D63" s="22" t="str">
        <f>IF((E63/60)&gt;'タスク基本情報シート'!$F$10,"ERR","OK")</f>
        <v>OK</v>
      </c>
      <c r="E63" s="22">
        <f>SUM(E53:E62)</f>
        <v>499</v>
      </c>
      <c r="F63" s="22"/>
      <c r="G63" s="23">
        <f>SUM(G53:G62)</f>
        <v>300</v>
      </c>
      <c r="H63" s="80"/>
      <c r="I63" s="22" t="str">
        <f>IF((J63/60)&gt;'タスク基本情報シート'!$F$3,"ERR","OK")</f>
        <v>OK</v>
      </c>
      <c r="J63" s="49">
        <f>SUM(J53:J62)</f>
        <v>480</v>
      </c>
      <c r="K63" s="23">
        <f>SUM(K53:K62)</f>
        <v>16</v>
      </c>
      <c r="L63" s="80"/>
      <c r="M63" s="22" t="str">
        <f>IF((N63/60)&gt;'タスク基本情報シート'!$F$18,"ERR","OK")</f>
        <v>OK</v>
      </c>
      <c r="N63" s="22">
        <f>SUM(N53:N62)</f>
        <v>415</v>
      </c>
      <c r="O63" s="22"/>
      <c r="P63" s="22"/>
      <c r="Q63" s="22"/>
      <c r="R63" s="23">
        <f>SUM(R53:R62)</f>
        <v>360</v>
      </c>
      <c r="S63" s="80"/>
      <c r="T63" s="22" t="str">
        <f>IF((U63/60)&gt;'タスク基本情報シート'!$F$20,"ERR","OK")</f>
        <v>OK</v>
      </c>
      <c r="U63" s="22">
        <f>SUM(U53:U60)</f>
        <v>576</v>
      </c>
      <c r="V63" s="23">
        <f>SUM(V53:V60)</f>
        <v>576</v>
      </c>
      <c r="W63" s="80"/>
      <c r="X63" s="22" t="str">
        <f>IF((Y63/60)&gt;'タスク基本情報シート'!$F$13,"ERR","OK")</f>
        <v>OK</v>
      </c>
      <c r="Y63" s="22">
        <f>SUM(Y53:Y62)</f>
        <v>507</v>
      </c>
      <c r="Z63" s="22"/>
      <c r="AA63" s="22"/>
      <c r="AB63" s="23">
        <f>SUM(AB53:AB55)</f>
        <v>264</v>
      </c>
      <c r="AD63" s="193" t="s">
        <v>17</v>
      </c>
      <c r="AE63" s="194">
        <f>SUMIF(AJ$4:BE$4,AN$4,AJ63:BE63)</f>
        <v>1530</v>
      </c>
      <c r="AF63" s="80"/>
      <c r="AG63" s="22" t="str">
        <f>IF((AH63/60)&gt;'タスク基本情報シート'!$F$10,"ERR","OK")</f>
        <v>OK</v>
      </c>
      <c r="AH63" s="22">
        <f>SUM(AH53:AH62)</f>
        <v>260</v>
      </c>
      <c r="AI63" s="22"/>
      <c r="AJ63" s="23">
        <f>SUM(AJ53:AJ62)</f>
        <v>210</v>
      </c>
      <c r="AK63" s="80"/>
      <c r="AL63" s="22" t="str">
        <f>IF((AM63/60)&gt;'タスク基本情報シート'!$F$3,"ERR","OK")</f>
        <v>OK</v>
      </c>
      <c r="AM63" s="49">
        <f>SUM(AM53:AM62)</f>
        <v>510</v>
      </c>
      <c r="AN63" s="23">
        <f>SUM(AN53:AN62)</f>
        <v>17</v>
      </c>
      <c r="AO63" s="80"/>
      <c r="AP63" s="22" t="str">
        <f>IF((AQ63/60)&gt;'タスク基本情報シート'!$F$18,"ERR","OK")</f>
        <v>OK</v>
      </c>
      <c r="AQ63" s="22">
        <f>SUM(AQ53:AQ62)</f>
        <v>447</v>
      </c>
      <c r="AR63" s="22"/>
      <c r="AS63" s="22"/>
      <c r="AT63" s="22"/>
      <c r="AU63" s="23">
        <f>SUM(AU53:AU62)</f>
        <v>420</v>
      </c>
      <c r="AV63" s="80"/>
      <c r="AW63" s="22" t="str">
        <f>IF((AX63/60)&gt;'タスク基本情報シート'!$F$20,"ERR","OK")</f>
        <v>OK</v>
      </c>
      <c r="AX63" s="22">
        <f>SUM(AX53:AX60)</f>
        <v>566</v>
      </c>
      <c r="AY63" s="23">
        <f>SUM(AY53:AY60)</f>
        <v>562</v>
      </c>
      <c r="AZ63" s="80"/>
      <c r="BA63" s="22" t="str">
        <f>IF((BB63/60)&gt;'タスク基本情報シート'!$F$13,"ERR","OK")</f>
        <v>OK</v>
      </c>
      <c r="BB63" s="22">
        <f>SUM(BB53:BB62)</f>
        <v>529</v>
      </c>
      <c r="BC63" s="22"/>
      <c r="BD63" s="22"/>
      <c r="BE63" s="23">
        <f>SUM(BE53:BE55)</f>
        <v>321</v>
      </c>
      <c r="BG63" s="193" t="s">
        <v>17</v>
      </c>
      <c r="BH63" s="194">
        <f>SUMIF(BM$4:CH$4,BQ$4,BM63:CH63)</f>
        <v>1446</v>
      </c>
      <c r="BI63" s="80"/>
      <c r="BJ63" s="22" t="str">
        <f>IF((BK63/60)&gt;'タスク基本情報シート'!$F$10,"ERR","OK")</f>
        <v>OK</v>
      </c>
      <c r="BK63" s="22">
        <f>SUM(BK53:BK62)</f>
        <v>300</v>
      </c>
      <c r="BL63" s="22"/>
      <c r="BM63" s="23">
        <f>SUM(BM53:BM62)</f>
        <v>300</v>
      </c>
      <c r="BN63" s="80"/>
      <c r="BO63" s="22" t="str">
        <f>IF((BP63/60)&gt;'タスク基本情報シート'!$F$3,"ERR","OK")</f>
        <v>OK</v>
      </c>
      <c r="BP63" s="49">
        <f>SUM(BP53:BP62)</f>
        <v>572</v>
      </c>
      <c r="BQ63" s="23">
        <f>SUM(BQ53:BQ62)</f>
        <v>18</v>
      </c>
      <c r="BR63" s="80"/>
      <c r="BS63" s="22" t="str">
        <f>IF((BT63/60)&gt;'タスク基本情報シート'!$F$18,"ERR","OK")</f>
        <v>OK</v>
      </c>
      <c r="BT63" s="22">
        <f>SUM(BT53:BT62)</f>
        <v>422</v>
      </c>
      <c r="BU63" s="22"/>
      <c r="BV63" s="22"/>
      <c r="BW63" s="22"/>
      <c r="BX63" s="23">
        <f>SUM(BX53:BX62)</f>
        <v>300</v>
      </c>
      <c r="BY63" s="80"/>
      <c r="BZ63" s="22" t="str">
        <f>IF((CA63/60)&gt;'タスク基本情報シート'!$F$20,"ERR","OK")</f>
        <v>OK</v>
      </c>
      <c r="CA63" s="22">
        <f>SUM(CA53:CA60)</f>
        <v>565</v>
      </c>
      <c r="CB63" s="23">
        <f>SUM(CB53:CB60)</f>
        <v>565</v>
      </c>
      <c r="CC63" s="80"/>
      <c r="CD63" s="22" t="str">
        <f>IF((CE63/60)&gt;'タスク基本情報シート'!$F$13,"ERR","OK")</f>
        <v>OK</v>
      </c>
      <c r="CE63" s="22">
        <f>SUM(CE53:CE62)</f>
        <v>489</v>
      </c>
      <c r="CF63" s="22"/>
      <c r="CG63" s="22"/>
      <c r="CH63" s="23">
        <f>SUM(CH53:CH55)</f>
        <v>263</v>
      </c>
      <c r="CJ63" s="193" t="s">
        <v>17</v>
      </c>
      <c r="CK63" s="194">
        <f>SUMIF(CP$4:DK$4,CT$4,CP63:DK63)</f>
        <v>1174</v>
      </c>
      <c r="CL63" s="80"/>
      <c r="CM63" s="22" t="str">
        <f>IF((CN63/60)&gt;'タスク基本情報シート'!$F$10,"ERR","OK")</f>
        <v>OK</v>
      </c>
      <c r="CN63" s="22">
        <f>SUM(CN53:CN62)</f>
        <v>135</v>
      </c>
      <c r="CO63" s="22"/>
      <c r="CP63" s="23">
        <f>SUM(CP53:CP62)</f>
        <v>135</v>
      </c>
      <c r="CQ63" s="80"/>
      <c r="CR63" s="22" t="str">
        <f>IF((CS63/60)&gt;'タスク基本情報シート'!$F$3,"ERR","OK")</f>
        <v>OK</v>
      </c>
      <c r="CS63" s="49">
        <f>SUM(CS53:CS62)</f>
        <v>491</v>
      </c>
      <c r="CT63" s="23">
        <f>SUM(CT53:CT62)</f>
        <v>11</v>
      </c>
      <c r="CU63" s="80"/>
      <c r="CV63" s="22" t="str">
        <f>IF((CW63/60)&gt;'タスク基本情報シート'!$F$18,"ERR","OK")</f>
        <v>OK</v>
      </c>
      <c r="CW63" s="22">
        <f>SUM(CW53:CW62)</f>
        <v>287</v>
      </c>
      <c r="CX63" s="22"/>
      <c r="CY63" s="22"/>
      <c r="CZ63" s="22"/>
      <c r="DA63" s="23">
        <f>SUM(DA53:DA62)</f>
        <v>240</v>
      </c>
      <c r="DB63" s="80"/>
      <c r="DC63" s="22" t="str">
        <f>IF((DD63/60)&gt;'タスク基本情報シート'!$F$20,"ERR","OK")</f>
        <v>OK</v>
      </c>
      <c r="DD63" s="22">
        <f>SUM(DD53:DD60)</f>
        <v>547</v>
      </c>
      <c r="DE63" s="23">
        <f>SUM(DE53:DE60)</f>
        <v>547</v>
      </c>
      <c r="DF63" s="80"/>
      <c r="DG63" s="22" t="str">
        <f>IF((DH63/60)&gt;'タスク基本情報シート'!$F$13,"ERR","OK")</f>
        <v>OK</v>
      </c>
      <c r="DH63" s="22">
        <f>SUM(DH53:DH62)</f>
        <v>420</v>
      </c>
      <c r="DI63" s="22"/>
      <c r="DJ63" s="22"/>
      <c r="DK63" s="23">
        <f>SUM(DK53:DK55)</f>
        <v>241</v>
      </c>
    </row>
    <row r="64" spans="1:115" ht="15" thickBot="1">
      <c r="A64" s="195" t="s">
        <v>18</v>
      </c>
      <c r="B64" s="196">
        <f>SUMIF(G$4:AB$4,K$4,G64:AB64)</f>
        <v>3773.5424534186145</v>
      </c>
      <c r="C64" s="81"/>
      <c r="D64" s="33"/>
      <c r="E64" s="34"/>
      <c r="F64" s="34"/>
      <c r="G64" s="35">
        <f>IF(G63=0,0,G63/G$149*1000)</f>
        <v>571.4285714285714</v>
      </c>
      <c r="H64" s="81"/>
      <c r="I64" s="33"/>
      <c r="J64" s="50"/>
      <c r="K64" s="35">
        <f>IF(K63=0,0,K63/K$149*1000)</f>
        <v>842.1052631578947</v>
      </c>
      <c r="L64" s="81"/>
      <c r="M64" s="33"/>
      <c r="N64" s="34"/>
      <c r="O64" s="34"/>
      <c r="P64" s="34"/>
      <c r="Q64" s="34"/>
      <c r="R64" s="35">
        <f>IF(R63=0,0,R63/R$149*1000)</f>
        <v>666.6666666666666</v>
      </c>
      <c r="S64" s="87"/>
      <c r="T64" s="34"/>
      <c r="U64" s="34"/>
      <c r="V64" s="35">
        <f>IF(V63=0,0,V63/V$149*1000)</f>
        <v>968.0672268907563</v>
      </c>
      <c r="W64" s="87"/>
      <c r="X64" s="34"/>
      <c r="Y64" s="34"/>
      <c r="Z64" s="34"/>
      <c r="AA64" s="34"/>
      <c r="AB64" s="35">
        <f>IF(AB63=0,0,AB63/AB$149*1000)</f>
        <v>725.2747252747253</v>
      </c>
      <c r="AD64" s="195" t="s">
        <v>18</v>
      </c>
      <c r="AE64" s="196">
        <f>SUMIF(AJ$4:BE$4,AN$4,AJ64:BE64)</f>
        <v>3846.458110863628</v>
      </c>
      <c r="AF64" s="81"/>
      <c r="AG64" s="33"/>
      <c r="AH64" s="34"/>
      <c r="AI64" s="34"/>
      <c r="AJ64" s="35">
        <f>IF(AJ63=0,0,AJ63/AJ$149*1000)</f>
        <v>518.5185185185185</v>
      </c>
      <c r="AK64" s="81"/>
      <c r="AL64" s="33"/>
      <c r="AM64" s="50"/>
      <c r="AN64" s="35">
        <f>IF(AN63=0,0,AN63/AN$149*1000)</f>
        <v>894.7368421052631</v>
      </c>
      <c r="AO64" s="81"/>
      <c r="AP64" s="33"/>
      <c r="AQ64" s="34"/>
      <c r="AR64" s="34"/>
      <c r="AS64" s="34"/>
      <c r="AT64" s="34"/>
      <c r="AU64" s="35">
        <f>IF(AU63=0,0,AU63/AU$149*1000)</f>
        <v>875</v>
      </c>
      <c r="AV64" s="87"/>
      <c r="AW64" s="34"/>
      <c r="AX64" s="34"/>
      <c r="AY64" s="35">
        <f>IF(AY63=0,0,AY63/AY$149*1000)</f>
        <v>952.542372881356</v>
      </c>
      <c r="AZ64" s="87"/>
      <c r="BA64" s="34"/>
      <c r="BB64" s="34"/>
      <c r="BC64" s="34"/>
      <c r="BD64" s="34"/>
      <c r="BE64" s="35">
        <f>IF(BE63=0,0,BE63/BE$149*1000)</f>
        <v>605.6603773584906</v>
      </c>
      <c r="BG64" s="195" t="s">
        <v>18</v>
      </c>
      <c r="BH64" s="196">
        <f>SUMIF(BM$4:CH$4,BQ$4,BM64:CH64)</f>
        <v>3806.4444233437252</v>
      </c>
      <c r="BI64" s="81"/>
      <c r="BJ64" s="33"/>
      <c r="BK64" s="34"/>
      <c r="BL64" s="34"/>
      <c r="BM64" s="35">
        <f>IF(BM63=0,0,BM63/BM$149*1000)</f>
        <v>740.7407407407406</v>
      </c>
      <c r="BN64" s="81"/>
      <c r="BO64" s="33"/>
      <c r="BP64" s="50"/>
      <c r="BQ64" s="35">
        <f>IF(BQ63=0,0,BQ63/BQ$149*1000)</f>
        <v>1000</v>
      </c>
      <c r="BR64" s="81"/>
      <c r="BS64" s="33"/>
      <c r="BT64" s="34"/>
      <c r="BU64" s="34"/>
      <c r="BV64" s="34"/>
      <c r="BW64" s="34"/>
      <c r="BX64" s="35">
        <f>IF(BX63=0,0,BX63/BX$149*1000)</f>
        <v>555.5555555555555</v>
      </c>
      <c r="BY64" s="87"/>
      <c r="BZ64" s="34"/>
      <c r="CA64" s="34"/>
      <c r="CB64" s="35">
        <f>IF(CB63=0,0,CB63/CB$149*1000)</f>
        <v>957.6271186440678</v>
      </c>
      <c r="CC64" s="87"/>
      <c r="CD64" s="34"/>
      <c r="CE64" s="34"/>
      <c r="CF64" s="34"/>
      <c r="CG64" s="34"/>
      <c r="CH64" s="35">
        <f>IF(CH63=0,0,CH63/CH$149*1000)</f>
        <v>552.5210084033614</v>
      </c>
      <c r="CJ64" s="195" t="s">
        <v>18</v>
      </c>
      <c r="CK64" s="196">
        <f>SUMIF(CP$4:DK$4,CT$4,CP64:DK64)</f>
        <v>2846.4159042334045</v>
      </c>
      <c r="CL64" s="81"/>
      <c r="CM64" s="33"/>
      <c r="CN64" s="34"/>
      <c r="CO64" s="34"/>
      <c r="CP64" s="35">
        <f>IF(CP63=0,0,CP63/CP$149*1000)</f>
        <v>333.3333333333333</v>
      </c>
      <c r="CQ64" s="81"/>
      <c r="CR64" s="33"/>
      <c r="CS64" s="50"/>
      <c r="CT64" s="35">
        <f>IF(CT63=0,0,CT63/CT$149*1000)</f>
        <v>578.9473684210526</v>
      </c>
      <c r="CU64" s="81"/>
      <c r="CV64" s="33"/>
      <c r="CW64" s="34"/>
      <c r="CX64" s="34"/>
      <c r="CY64" s="34"/>
      <c r="CZ64" s="34"/>
      <c r="DA64" s="35">
        <f>IF(DA63=0,0,DA63/DA$149*1000)</f>
        <v>500</v>
      </c>
      <c r="DB64" s="87"/>
      <c r="DC64" s="34"/>
      <c r="DD64" s="34"/>
      <c r="DE64" s="35">
        <f>IF(DE63=0,0,DE63/DE$149*1000)</f>
        <v>938.2504288164666</v>
      </c>
      <c r="DF64" s="87"/>
      <c r="DG64" s="34"/>
      <c r="DH64" s="34"/>
      <c r="DI64" s="34"/>
      <c r="DJ64" s="34"/>
      <c r="DK64" s="35">
        <f>IF(DK63=0,0,DK63/DK$149*1000)</f>
        <v>495.8847736625515</v>
      </c>
    </row>
    <row r="65" spans="1:115" ht="13.5" customHeight="1">
      <c r="A65" s="386"/>
      <c r="B65" s="388" t="s">
        <v>122</v>
      </c>
      <c r="C65" s="75"/>
      <c r="D65" s="8">
        <v>30</v>
      </c>
      <c r="E65" s="9">
        <f aca="true" t="shared" si="200" ref="E65:E74">C65*60+D65</f>
        <v>30</v>
      </c>
      <c r="F65" s="9">
        <v>30</v>
      </c>
      <c r="G65" s="76">
        <f>IF(F65&lt;&gt;0,IF(E65&gt;=F65,F65,0),0)</f>
        <v>30</v>
      </c>
      <c r="H65" s="75">
        <v>1</v>
      </c>
      <c r="I65" s="8">
        <v>33</v>
      </c>
      <c r="J65" s="9">
        <f aca="true" t="shared" si="201" ref="J65:J74">H65*60+I65</f>
        <v>93</v>
      </c>
      <c r="K65" s="76">
        <f>ROUNDDOWN(J65/30,0)</f>
        <v>3</v>
      </c>
      <c r="L65" s="75">
        <v>4</v>
      </c>
      <c r="M65" s="8">
        <v>2</v>
      </c>
      <c r="N65" s="9">
        <f aca="true" t="shared" si="202" ref="N65:N74">L65*60+M65</f>
        <v>242</v>
      </c>
      <c r="O65" s="9">
        <f>INT(N65/60)*60</f>
        <v>240</v>
      </c>
      <c r="P65" s="9">
        <f>IF(O65&lt;'タスク基本情報シート'!$E$18,O65,'タスク基本情報シート'!$E$18)</f>
        <v>240</v>
      </c>
      <c r="Q65" s="9">
        <f>LARGE(P65:P74,1)</f>
        <v>240</v>
      </c>
      <c r="R65" s="76">
        <f>Q65</f>
        <v>240</v>
      </c>
      <c r="S65" s="82">
        <v>2</v>
      </c>
      <c r="T65" s="8">
        <v>59</v>
      </c>
      <c r="U65" s="24">
        <f>S65*60+T65</f>
        <v>179</v>
      </c>
      <c r="V65" s="11">
        <f>IF(U65&lt;'タスク基本情報シート'!$E$20,U65,'タスク基本情報シート'!$E$20)</f>
        <v>179</v>
      </c>
      <c r="W65" s="82">
        <v>1</v>
      </c>
      <c r="X65" s="8">
        <v>2</v>
      </c>
      <c r="Y65" s="9">
        <f aca="true" t="shared" si="203" ref="Y65:Y74">W65*60+X65</f>
        <v>62</v>
      </c>
      <c r="Z65" s="9">
        <f>IF(Y65&lt;'タスク基本情報シート'!$E$13,Y65,'タスク基本情報シート'!$E$13)</f>
        <v>62</v>
      </c>
      <c r="AA65" s="9">
        <v>1</v>
      </c>
      <c r="AB65" s="76">
        <f>LARGE(Z65:Z74,AA65)</f>
        <v>115</v>
      </c>
      <c r="AD65" s="386"/>
      <c r="AE65" s="388" t="s">
        <v>146</v>
      </c>
      <c r="AF65" s="75"/>
      <c r="AG65" s="8">
        <v>30</v>
      </c>
      <c r="AH65" s="9">
        <f aca="true" t="shared" si="204" ref="AH65:AH74">AF65*60+AG65</f>
        <v>30</v>
      </c>
      <c r="AI65" s="9">
        <v>30</v>
      </c>
      <c r="AJ65" s="76">
        <f>IF(AI65&lt;&gt;0,IF(AH65&gt;=AI65,AI65,0),0)</f>
        <v>30</v>
      </c>
      <c r="AK65" s="75">
        <v>2</v>
      </c>
      <c r="AL65" s="8"/>
      <c r="AM65" s="9">
        <f aca="true" t="shared" si="205" ref="AM65:AM74">AK65*60+AL65</f>
        <v>120</v>
      </c>
      <c r="AN65" s="76">
        <f>ROUNDDOWN(AM65/30,0)</f>
        <v>4</v>
      </c>
      <c r="AO65" s="75">
        <v>2</v>
      </c>
      <c r="AP65" s="8"/>
      <c r="AQ65" s="9">
        <f aca="true" t="shared" si="206" ref="AQ65:AQ74">AO65*60+AP65</f>
        <v>120</v>
      </c>
      <c r="AR65" s="9">
        <f>INT(AQ65/60)*60</f>
        <v>120</v>
      </c>
      <c r="AS65" s="9">
        <f>IF(AR65&lt;'タスク基本情報シート'!$E$18,AR65,'タスク基本情報シート'!$E$18)</f>
        <v>120</v>
      </c>
      <c r="AT65" s="9">
        <f>LARGE(AS65:AS74,1)</f>
        <v>240</v>
      </c>
      <c r="AU65" s="76">
        <f>AT65</f>
        <v>240</v>
      </c>
      <c r="AV65" s="82">
        <v>3</v>
      </c>
      <c r="AW65" s="8"/>
      <c r="AX65" s="24">
        <f>AV65*60+AW65</f>
        <v>180</v>
      </c>
      <c r="AY65" s="11">
        <f>IF(AX65&lt;'タスク基本情報シート'!$E$20,AX65,'タスク基本情報シート'!$E$20)</f>
        <v>180</v>
      </c>
      <c r="AZ65" s="82">
        <v>1</v>
      </c>
      <c r="BA65" s="8">
        <v>1</v>
      </c>
      <c r="BB65" s="9">
        <f aca="true" t="shared" si="207" ref="BB65:BB74">AZ65*60+BA65</f>
        <v>61</v>
      </c>
      <c r="BC65" s="9">
        <f>IF(BB65&lt;'タスク基本情報シート'!$E$13,BB65,'タスク基本情報シート'!$E$13)</f>
        <v>61</v>
      </c>
      <c r="BD65" s="9">
        <v>1</v>
      </c>
      <c r="BE65" s="76">
        <f>LARGE(BC65:BC74,BD65)</f>
        <v>180</v>
      </c>
      <c r="BG65" s="386"/>
      <c r="BH65" s="388" t="s">
        <v>170</v>
      </c>
      <c r="BI65" s="77"/>
      <c r="BJ65" s="12">
        <v>30</v>
      </c>
      <c r="BK65" s="9">
        <f aca="true" t="shared" si="208" ref="BK65:BK74">BI65*60+BJ65</f>
        <v>30</v>
      </c>
      <c r="BL65" s="9">
        <v>30</v>
      </c>
      <c r="BM65" s="76">
        <f>IF(BL65&lt;&gt;0,IF(BK65&gt;=BL65,BL65,0),0)</f>
        <v>30</v>
      </c>
      <c r="BN65" s="75">
        <v>1</v>
      </c>
      <c r="BO65" s="8"/>
      <c r="BP65" s="9">
        <f aca="true" t="shared" si="209" ref="BP65:BP74">BN65*60+BO65</f>
        <v>60</v>
      </c>
      <c r="BQ65" s="76">
        <f>ROUNDDOWN(BP65/30,0)</f>
        <v>2</v>
      </c>
      <c r="BR65" s="82">
        <v>2</v>
      </c>
      <c r="BS65" s="8">
        <v>44</v>
      </c>
      <c r="BT65" s="9">
        <f aca="true" t="shared" si="210" ref="BT65:BT74">BR65*60+BS65</f>
        <v>164</v>
      </c>
      <c r="BU65" s="9">
        <f>INT(BT65/60)*60</f>
        <v>120</v>
      </c>
      <c r="BV65" s="9">
        <f>IF(BU65&lt;'タスク基本情報シート'!$E$18,BU65,'タスク基本情報シート'!$E$18)</f>
        <v>120</v>
      </c>
      <c r="BW65" s="9">
        <f>LARGE(BV65:BV74,1)</f>
        <v>240</v>
      </c>
      <c r="BX65" s="76">
        <f>BW65</f>
        <v>240</v>
      </c>
      <c r="BY65" s="82">
        <v>2</v>
      </c>
      <c r="BZ65" s="8">
        <v>54</v>
      </c>
      <c r="CA65" s="24">
        <f>BY65*60+BZ65</f>
        <v>174</v>
      </c>
      <c r="CB65" s="11">
        <f>IF(CA65&lt;'タスク基本情報シート'!$E$20,CA65,'タスク基本情報シート'!$E$20)</f>
        <v>174</v>
      </c>
      <c r="CC65" s="82">
        <v>1</v>
      </c>
      <c r="CD65" s="8">
        <v>48</v>
      </c>
      <c r="CE65" s="9">
        <f aca="true" t="shared" si="211" ref="CE65:CE74">CC65*60+CD65</f>
        <v>108</v>
      </c>
      <c r="CF65" s="9">
        <f>IF(CE65&lt;'タスク基本情報シート'!$E$13,CE65,'タスク基本情報シート'!$E$13)</f>
        <v>108</v>
      </c>
      <c r="CG65" s="9">
        <v>1</v>
      </c>
      <c r="CH65" s="76">
        <f>LARGE(CF65:CF74,CG65)</f>
        <v>180</v>
      </c>
      <c r="CJ65" s="386"/>
      <c r="CK65" s="388" t="s">
        <v>194</v>
      </c>
      <c r="CL65" s="75"/>
      <c r="CM65" s="8">
        <v>32</v>
      </c>
      <c r="CN65" s="9">
        <f aca="true" t="shared" si="212" ref="CN65:CN74">CL65*60+CM65</f>
        <v>32</v>
      </c>
      <c r="CO65" s="9">
        <v>30</v>
      </c>
      <c r="CP65" s="76">
        <f>IF(CO65&lt;&gt;0,IF(CN65&gt;=CO65,CO65,0),0)</f>
        <v>30</v>
      </c>
      <c r="CQ65" s="75">
        <v>1</v>
      </c>
      <c r="CR65" s="8">
        <v>1</v>
      </c>
      <c r="CS65" s="9">
        <f aca="true" t="shared" si="213" ref="CS65:CS74">CQ65*60+CR65</f>
        <v>61</v>
      </c>
      <c r="CT65" s="76">
        <f>ROUNDDOWN(CS65/30,0)</f>
        <v>2</v>
      </c>
      <c r="CU65" s="75">
        <v>1</v>
      </c>
      <c r="CV65" s="8">
        <v>7</v>
      </c>
      <c r="CW65" s="9">
        <f aca="true" t="shared" si="214" ref="CW65:CW74">CU65*60+CV65</f>
        <v>67</v>
      </c>
      <c r="CX65" s="9">
        <f>INT(CW65/60)*60</f>
        <v>60</v>
      </c>
      <c r="CY65" s="9">
        <f>IF(CX65&lt;'タスク基本情報シート'!$E$18,CX65,'タスク基本情報シート'!$E$18)</f>
        <v>60</v>
      </c>
      <c r="CZ65" s="9">
        <f>LARGE(CY65:CY74,1)</f>
        <v>240</v>
      </c>
      <c r="DA65" s="76">
        <f>CZ65</f>
        <v>240</v>
      </c>
      <c r="DB65" s="82">
        <v>1</v>
      </c>
      <c r="DC65" s="8">
        <v>39</v>
      </c>
      <c r="DD65" s="24">
        <f>DB65*60+DC65</f>
        <v>99</v>
      </c>
      <c r="DE65" s="11">
        <f>IF(DD65&lt;'タスク基本情報シート'!$E$20,DD65,'タスク基本情報シート'!$E$20)</f>
        <v>99</v>
      </c>
      <c r="DF65" s="82">
        <v>2</v>
      </c>
      <c r="DG65" s="8">
        <v>14</v>
      </c>
      <c r="DH65" s="9">
        <f aca="true" t="shared" si="215" ref="DH65:DH74">DF65*60+DG65</f>
        <v>134</v>
      </c>
      <c r="DI65" s="9">
        <f>IF(DH65&lt;'タスク基本情報シート'!$E$13,DH65,'タスク基本情報シート'!$E$13)</f>
        <v>134</v>
      </c>
      <c r="DJ65" s="9">
        <v>1</v>
      </c>
      <c r="DK65" s="76">
        <f>LARGE(DI65:DI74,DJ65)</f>
        <v>134</v>
      </c>
    </row>
    <row r="66" spans="1:115" ht="13.5" customHeight="1">
      <c r="A66" s="387"/>
      <c r="B66" s="389"/>
      <c r="C66" s="77"/>
      <c r="D66" s="12">
        <v>45</v>
      </c>
      <c r="E66" s="13">
        <f t="shared" si="200"/>
        <v>45</v>
      </c>
      <c r="F66" s="13">
        <f>IF(G65=0,F65,F65+15)</f>
        <v>45</v>
      </c>
      <c r="G66" s="15">
        <f aca="true" t="shared" si="216" ref="G66:G74">IF(F66&lt;&gt;0,IF(E66&gt;=F66,F66,0),0)</f>
        <v>45</v>
      </c>
      <c r="H66" s="77">
        <v>4</v>
      </c>
      <c r="I66" s="12">
        <v>1</v>
      </c>
      <c r="J66" s="47">
        <f t="shared" si="201"/>
        <v>241</v>
      </c>
      <c r="K66" s="15">
        <f aca="true" t="shared" si="217" ref="K66:K74">ROUNDDOWN(J66/30,0)</f>
        <v>8</v>
      </c>
      <c r="L66" s="77">
        <v>2</v>
      </c>
      <c r="M66" s="12">
        <v>2</v>
      </c>
      <c r="N66" s="13">
        <f t="shared" si="202"/>
        <v>122</v>
      </c>
      <c r="O66" s="13">
        <f aca="true" t="shared" si="218" ref="O66:O74">INT(N66/60)*60</f>
        <v>120</v>
      </c>
      <c r="P66" s="13">
        <f>IF(O66&lt;'タスク基本情報シート'!$E$18,O66,'タスク基本情報シート'!$E$18)</f>
        <v>120</v>
      </c>
      <c r="Q66" s="13">
        <f>LARGE(P65:P74,2)</f>
        <v>120</v>
      </c>
      <c r="R66" s="15">
        <f>IF(Q66&lt;=(R65-60),Q66,IF((R65-60)&lt;0,0,(R65-60)))</f>
        <v>120</v>
      </c>
      <c r="S66" s="83">
        <v>1</v>
      </c>
      <c r="T66" s="12">
        <v>2</v>
      </c>
      <c r="U66" s="26">
        <f aca="true" t="shared" si="219" ref="U66:U72">S66*60+T66</f>
        <v>62</v>
      </c>
      <c r="V66" s="15">
        <f>IF(U66&lt;'タスク基本情報シート'!$E$20,U66,'タスク基本情報シート'!$E$20)</f>
        <v>62</v>
      </c>
      <c r="W66" s="83">
        <v>1</v>
      </c>
      <c r="X66" s="12">
        <v>55</v>
      </c>
      <c r="Y66" s="13">
        <f t="shared" si="203"/>
        <v>115</v>
      </c>
      <c r="Z66" s="13">
        <f>IF(Y66&lt;'タスク基本情報シート'!$E$13,Y66,'タスク基本情報シート'!$E$13)</f>
        <v>115</v>
      </c>
      <c r="AA66" s="13">
        <v>2</v>
      </c>
      <c r="AB66" s="15">
        <f>LARGE(Z65:Z74,AA66)</f>
        <v>107</v>
      </c>
      <c r="AD66" s="387"/>
      <c r="AE66" s="389"/>
      <c r="AF66" s="77"/>
      <c r="AG66" s="12">
        <v>45</v>
      </c>
      <c r="AH66" s="13">
        <f t="shared" si="204"/>
        <v>45</v>
      </c>
      <c r="AI66" s="13">
        <f>IF(AJ65=0,AI65,AI65+15)</f>
        <v>45</v>
      </c>
      <c r="AJ66" s="15">
        <f aca="true" t="shared" si="220" ref="AJ66:AJ74">IF(AI66&lt;&gt;0,IF(AH66&gt;=AI66,AI66,0),0)</f>
        <v>45</v>
      </c>
      <c r="AK66" s="77">
        <v>1</v>
      </c>
      <c r="AL66" s="12"/>
      <c r="AM66" s="47">
        <f t="shared" si="205"/>
        <v>60</v>
      </c>
      <c r="AN66" s="15">
        <f aca="true" t="shared" si="221" ref="AN66:AN74">ROUNDDOWN(AM66/30,0)</f>
        <v>2</v>
      </c>
      <c r="AO66" s="77">
        <v>1</v>
      </c>
      <c r="AP66" s="12"/>
      <c r="AQ66" s="13">
        <f t="shared" si="206"/>
        <v>60</v>
      </c>
      <c r="AR66" s="13">
        <f aca="true" t="shared" si="222" ref="AR66:AR74">INT(AQ66/60)*60</f>
        <v>60</v>
      </c>
      <c r="AS66" s="13">
        <f>IF(AR66&lt;'タスク基本情報シート'!$E$18,AR66,'タスク基本情報シート'!$E$18)</f>
        <v>60</v>
      </c>
      <c r="AT66" s="13">
        <f>LARGE(AS65:AS74,2)</f>
        <v>120</v>
      </c>
      <c r="AU66" s="15">
        <f>IF(AT66&lt;=(AU65-60),AT66,IF((AU65-60)&lt;0,0,(AU65-60)))</f>
        <v>120</v>
      </c>
      <c r="AV66" s="83">
        <v>1</v>
      </c>
      <c r="AW66" s="12">
        <v>35</v>
      </c>
      <c r="AX66" s="26">
        <f aca="true" t="shared" si="223" ref="AX66:AX72">AV66*60+AW66</f>
        <v>95</v>
      </c>
      <c r="AY66" s="15">
        <f>IF(AX66&lt;'タスク基本情報シート'!$E$20,AX66,'タスク基本情報シート'!$E$20)</f>
        <v>95</v>
      </c>
      <c r="AZ66" s="83">
        <v>3</v>
      </c>
      <c r="BA66" s="12"/>
      <c r="BB66" s="13">
        <f t="shared" si="207"/>
        <v>180</v>
      </c>
      <c r="BC66" s="13">
        <f>IF(BB66&lt;'タスク基本情報シート'!$E$13,BB66,'タスク基本情報シート'!$E$13)</f>
        <v>180</v>
      </c>
      <c r="BD66" s="13">
        <v>2</v>
      </c>
      <c r="BE66" s="15">
        <f>LARGE(BC65:BC74,BD66)</f>
        <v>153</v>
      </c>
      <c r="BG66" s="387"/>
      <c r="BH66" s="389"/>
      <c r="BI66" s="77"/>
      <c r="BJ66" s="12">
        <v>45</v>
      </c>
      <c r="BK66" s="13">
        <f t="shared" si="208"/>
        <v>45</v>
      </c>
      <c r="BL66" s="13">
        <f>IF(BM65=0,BL65,BL65+15)</f>
        <v>45</v>
      </c>
      <c r="BM66" s="15">
        <f aca="true" t="shared" si="224" ref="BM66:BM74">IF(BL66&lt;&gt;0,IF(BK66&gt;=BL66,BL66,0),0)</f>
        <v>45</v>
      </c>
      <c r="BN66" s="77"/>
      <c r="BO66" s="12">
        <v>30</v>
      </c>
      <c r="BP66" s="47">
        <f t="shared" si="209"/>
        <v>30</v>
      </c>
      <c r="BQ66" s="15">
        <f aca="true" t="shared" si="225" ref="BQ66:BQ74">ROUNDDOWN(BP66/30,0)</f>
        <v>1</v>
      </c>
      <c r="BR66" s="83"/>
      <c r="BS66" s="12">
        <v>56</v>
      </c>
      <c r="BT66" s="13">
        <f t="shared" si="210"/>
        <v>56</v>
      </c>
      <c r="BU66" s="13">
        <f aca="true" t="shared" si="226" ref="BU66:BU74">INT(BT66/60)*60</f>
        <v>0</v>
      </c>
      <c r="BV66" s="13">
        <f>IF(BU66&lt;'タスク基本情報シート'!$E$18,BU66,'タスク基本情報シート'!$E$18)</f>
        <v>0</v>
      </c>
      <c r="BW66" s="13">
        <f>LARGE(BV65:BV74,2)</f>
        <v>120</v>
      </c>
      <c r="BX66" s="15">
        <f>IF(BW66&lt;=(BX65-60),BW66,IF((BX65-60)&lt;0,0,(BX65-60)))</f>
        <v>120</v>
      </c>
      <c r="BY66" s="83">
        <v>2</v>
      </c>
      <c r="BZ66" s="12">
        <v>20</v>
      </c>
      <c r="CA66" s="26">
        <f aca="true" t="shared" si="227" ref="CA66:CA72">BY66*60+BZ66</f>
        <v>140</v>
      </c>
      <c r="CB66" s="15">
        <f>IF(CA66&lt;'タスク基本情報シート'!$E$20,CA66,'タスク基本情報シート'!$E$20)</f>
        <v>140</v>
      </c>
      <c r="CC66" s="83">
        <v>1</v>
      </c>
      <c r="CD66" s="12">
        <v>6</v>
      </c>
      <c r="CE66" s="13">
        <f t="shared" si="211"/>
        <v>66</v>
      </c>
      <c r="CF66" s="13">
        <f>IF(CE66&lt;'タスク基本情報シート'!$E$13,CE66,'タスク基本情報シート'!$E$13)</f>
        <v>66</v>
      </c>
      <c r="CG66" s="13">
        <v>2</v>
      </c>
      <c r="CH66" s="15">
        <f>LARGE(CF65:CF74,CG66)</f>
        <v>122</v>
      </c>
      <c r="CJ66" s="387"/>
      <c r="CK66" s="389"/>
      <c r="CL66" s="77"/>
      <c r="CM66" s="12">
        <v>49</v>
      </c>
      <c r="CN66" s="13">
        <f t="shared" si="212"/>
        <v>49</v>
      </c>
      <c r="CO66" s="13">
        <f>IF(CP65=0,CO65,CO65+15)</f>
        <v>45</v>
      </c>
      <c r="CP66" s="15">
        <f aca="true" t="shared" si="228" ref="CP66:CP74">IF(CO66&lt;&gt;0,IF(CN66&gt;=CO66,CO66,0),0)</f>
        <v>45</v>
      </c>
      <c r="CQ66" s="77">
        <v>2</v>
      </c>
      <c r="CR66" s="12">
        <v>30</v>
      </c>
      <c r="CS66" s="47">
        <f t="shared" si="213"/>
        <v>150</v>
      </c>
      <c r="CT66" s="15">
        <f aca="true" t="shared" si="229" ref="CT66:CT74">ROUNDDOWN(CS66/30,0)</f>
        <v>5</v>
      </c>
      <c r="CU66" s="77">
        <v>4</v>
      </c>
      <c r="CV66" s="12"/>
      <c r="CW66" s="13">
        <f t="shared" si="214"/>
        <v>240</v>
      </c>
      <c r="CX66" s="13">
        <f aca="true" t="shared" si="230" ref="CX66:CX74">INT(CW66/60)*60</f>
        <v>240</v>
      </c>
      <c r="CY66" s="13">
        <f>IF(CX66&lt;'タスク基本情報シート'!$E$18,CX66,'タスク基本情報シート'!$E$18)</f>
        <v>240</v>
      </c>
      <c r="CZ66" s="13">
        <f>LARGE(CY65:CY74,2)</f>
        <v>60</v>
      </c>
      <c r="DA66" s="15">
        <f>IF(CZ66&lt;=(DA65-60),CZ66,IF((DA65-60)&lt;0,0,(DA65-60)))</f>
        <v>60</v>
      </c>
      <c r="DB66" s="83"/>
      <c r="DC66" s="12">
        <v>14</v>
      </c>
      <c r="DD66" s="26">
        <f aca="true" t="shared" si="231" ref="DD66:DD72">DB66*60+DC66</f>
        <v>14</v>
      </c>
      <c r="DE66" s="15">
        <f>IF(DD66&lt;'タスク基本情報シート'!$E$20,DD66,'タスク基本情報シート'!$E$20)</f>
        <v>14</v>
      </c>
      <c r="DF66" s="83">
        <v>2</v>
      </c>
      <c r="DG66" s="12">
        <v>5</v>
      </c>
      <c r="DH66" s="13">
        <f t="shared" si="215"/>
        <v>125</v>
      </c>
      <c r="DI66" s="13">
        <f>IF(DH66&lt;'タスク基本情報シート'!$E$13,DH66,'タスク基本情報シート'!$E$13)</f>
        <v>125</v>
      </c>
      <c r="DJ66" s="13">
        <v>2</v>
      </c>
      <c r="DK66" s="15">
        <f>LARGE(DI65:DI74,DJ66)</f>
        <v>125</v>
      </c>
    </row>
    <row r="67" spans="1:115" ht="13.5" customHeight="1">
      <c r="A67" s="390" t="str">
        <f>IF(VLOOKUP(B65,'選手基本情報シート'!$B$4:$C$51,2)&lt;&gt;0,VLOOKUP(B65,'選手基本情報シート'!$B$4:$C$51,2),"")</f>
        <v>上代　洋一</v>
      </c>
      <c r="B67" s="391"/>
      <c r="C67" s="77">
        <v>1</v>
      </c>
      <c r="D67" s="12"/>
      <c r="E67" s="13">
        <f t="shared" si="200"/>
        <v>60</v>
      </c>
      <c r="F67" s="13">
        <f aca="true" t="shared" si="232" ref="F67:F74">IF(G66=0,F66,F66+15)</f>
        <v>60</v>
      </c>
      <c r="G67" s="15">
        <f t="shared" si="216"/>
        <v>60</v>
      </c>
      <c r="H67" s="77">
        <v>1</v>
      </c>
      <c r="I67" s="12">
        <v>31</v>
      </c>
      <c r="J67" s="47">
        <f t="shared" si="201"/>
        <v>91</v>
      </c>
      <c r="K67" s="15">
        <f t="shared" si="217"/>
        <v>3</v>
      </c>
      <c r="L67" s="77">
        <v>1</v>
      </c>
      <c r="M67" s="12">
        <v>13</v>
      </c>
      <c r="N67" s="13">
        <f t="shared" si="202"/>
        <v>73</v>
      </c>
      <c r="O67" s="13">
        <f t="shared" si="218"/>
        <v>60</v>
      </c>
      <c r="P67" s="13">
        <f>IF(O67&lt;'タスク基本情報シート'!$E$18,O67,'タスク基本情報シート'!$E$18)</f>
        <v>60</v>
      </c>
      <c r="Q67" s="13">
        <f>LARGE(P65:P74,3)</f>
        <v>60</v>
      </c>
      <c r="R67" s="15">
        <f aca="true" t="shared" si="233" ref="R67:R74">IF(Q67&lt;=(R66-60),Q67,IF((R66-60)&lt;0,0,(R66-60)))</f>
        <v>60</v>
      </c>
      <c r="S67" s="83">
        <v>1</v>
      </c>
      <c r="T67" s="12">
        <v>50</v>
      </c>
      <c r="U67" s="26">
        <f t="shared" si="219"/>
        <v>110</v>
      </c>
      <c r="V67" s="15">
        <f>IF(U67&lt;'タスク基本情報シート'!$E$20,U67,'タスク基本情報シート'!$E$20)</f>
        <v>110</v>
      </c>
      <c r="W67" s="83">
        <v>1</v>
      </c>
      <c r="X67" s="12">
        <v>47</v>
      </c>
      <c r="Y67" s="13">
        <f t="shared" si="203"/>
        <v>107</v>
      </c>
      <c r="Z67" s="13">
        <f>IF(Y67&lt;'タスク基本情報シート'!$E$13,Y67,'タスク基本情報シート'!$E$13)</f>
        <v>107</v>
      </c>
      <c r="AA67" s="13">
        <v>3</v>
      </c>
      <c r="AB67" s="15">
        <f>LARGE(Z65:Z74,AA67)</f>
        <v>82</v>
      </c>
      <c r="AD67" s="390" t="str">
        <f>IF(VLOOKUP(AE65,'選手基本情報シート'!$B$4:$C$51,2)&lt;&gt;0,VLOOKUP(AE65,'選手基本情報シート'!$B$4:$C$51,2),"")</f>
        <v>向後　実</v>
      </c>
      <c r="AE67" s="391"/>
      <c r="AF67" s="77">
        <v>1</v>
      </c>
      <c r="AG67" s="12"/>
      <c r="AH67" s="13">
        <f t="shared" si="204"/>
        <v>60</v>
      </c>
      <c r="AI67" s="13">
        <f aca="true" t="shared" si="234" ref="AI67:AI74">IF(AJ66=0,AI66,AI66+15)</f>
        <v>60</v>
      </c>
      <c r="AJ67" s="15">
        <f t="shared" si="220"/>
        <v>60</v>
      </c>
      <c r="AK67" s="77">
        <v>1</v>
      </c>
      <c r="AL67" s="12">
        <v>30</v>
      </c>
      <c r="AM67" s="47">
        <f t="shared" si="205"/>
        <v>90</v>
      </c>
      <c r="AN67" s="15">
        <f t="shared" si="221"/>
        <v>3</v>
      </c>
      <c r="AO67" s="77">
        <v>4</v>
      </c>
      <c r="AP67" s="12"/>
      <c r="AQ67" s="13">
        <f t="shared" si="206"/>
        <v>240</v>
      </c>
      <c r="AR67" s="13">
        <f t="shared" si="222"/>
        <v>240</v>
      </c>
      <c r="AS67" s="13">
        <f>IF(AR67&lt;'タスク基本情報シート'!$E$18,AR67,'タスク基本情報シート'!$E$18)</f>
        <v>240</v>
      </c>
      <c r="AT67" s="13">
        <f>LARGE(AS65:AS74,3)</f>
        <v>60</v>
      </c>
      <c r="AU67" s="15">
        <f aca="true" t="shared" si="235" ref="AU67:AU74">IF(AT67&lt;=(AU66-60),AT67,IF((AU66-60)&lt;0,0,(AU66-60)))</f>
        <v>60</v>
      </c>
      <c r="AV67" s="83">
        <v>3</v>
      </c>
      <c r="AW67" s="12"/>
      <c r="AX67" s="26">
        <f t="shared" si="223"/>
        <v>180</v>
      </c>
      <c r="AY67" s="15">
        <f>IF(AX67&lt;'タスク基本情報シート'!$E$20,AX67,'タスク基本情報シート'!$E$20)</f>
        <v>180</v>
      </c>
      <c r="AZ67" s="83">
        <v>1</v>
      </c>
      <c r="BA67" s="12">
        <v>18</v>
      </c>
      <c r="BB67" s="13">
        <f t="shared" si="207"/>
        <v>78</v>
      </c>
      <c r="BC67" s="13">
        <f>IF(BB67&lt;'タスク基本情報シート'!$E$13,BB67,'タスク基本情報シート'!$E$13)</f>
        <v>78</v>
      </c>
      <c r="BD67" s="13">
        <v>3</v>
      </c>
      <c r="BE67" s="15">
        <f>LARGE(BC65:BC74,BD67)</f>
        <v>78</v>
      </c>
      <c r="BG67" s="390" t="str">
        <f>IF(VLOOKUP(BH65,'選手基本情報シート'!$B$4:$C$51,2)&lt;&gt;0,VLOOKUP(BH65,'選手基本情報シート'!$B$4:$C$51,2),"")</f>
        <v>荒井　宏政</v>
      </c>
      <c r="BH67" s="391"/>
      <c r="BI67" s="77">
        <v>1</v>
      </c>
      <c r="BJ67" s="12"/>
      <c r="BK67" s="13">
        <f t="shared" si="208"/>
        <v>60</v>
      </c>
      <c r="BL67" s="13">
        <f aca="true" t="shared" si="236" ref="BL67:BL74">IF(BM66=0,BL66,BL66+15)</f>
        <v>60</v>
      </c>
      <c r="BM67" s="15">
        <f t="shared" si="224"/>
        <v>60</v>
      </c>
      <c r="BN67" s="77">
        <v>1</v>
      </c>
      <c r="BO67" s="12">
        <v>30</v>
      </c>
      <c r="BP67" s="47">
        <f t="shared" si="209"/>
        <v>90</v>
      </c>
      <c r="BQ67" s="15">
        <f t="shared" si="225"/>
        <v>3</v>
      </c>
      <c r="BR67" s="83">
        <v>4</v>
      </c>
      <c r="BS67" s="12"/>
      <c r="BT67" s="13">
        <f t="shared" si="210"/>
        <v>240</v>
      </c>
      <c r="BU67" s="13">
        <f t="shared" si="226"/>
        <v>240</v>
      </c>
      <c r="BV67" s="13">
        <f>IF(BU67&lt;'タスク基本情報シート'!$E$18,BU67,'タスク基本情報シート'!$E$18)</f>
        <v>240</v>
      </c>
      <c r="BW67" s="13">
        <f>LARGE(BV65:BV74,3)</f>
        <v>0</v>
      </c>
      <c r="BX67" s="15">
        <f aca="true" t="shared" si="237" ref="BX67:BX74">IF(BW67&lt;=(BX66-60),BW67,IF((BX66-60)&lt;0,0,(BX66-60)))</f>
        <v>0</v>
      </c>
      <c r="BY67" s="83">
        <v>2</v>
      </c>
      <c r="BZ67" s="12">
        <v>51</v>
      </c>
      <c r="CA67" s="26">
        <f t="shared" si="227"/>
        <v>171</v>
      </c>
      <c r="CB67" s="15">
        <f>IF(CA67&lt;'タスク基本情報シート'!$E$20,CA67,'タスク基本情報シート'!$E$20)</f>
        <v>171</v>
      </c>
      <c r="CC67" s="83">
        <v>2</v>
      </c>
      <c r="CD67" s="12">
        <v>2</v>
      </c>
      <c r="CE67" s="13">
        <f t="shared" si="211"/>
        <v>122</v>
      </c>
      <c r="CF67" s="13">
        <f>IF(CE67&lt;'タスク基本情報シート'!$E$13,CE67,'タスク基本情報シート'!$E$13)</f>
        <v>122</v>
      </c>
      <c r="CG67" s="13">
        <v>3</v>
      </c>
      <c r="CH67" s="15">
        <f>LARGE(CF65:CF74,CG67)</f>
        <v>108</v>
      </c>
      <c r="CJ67" s="390" t="str">
        <f>IF(VLOOKUP(CK65,'選手基本情報シート'!$B$4:$C$51,2)&lt;&gt;0,VLOOKUP(CK65,'選手基本情報シート'!$B$4:$C$51,2),"")</f>
        <v>時田　泰</v>
      </c>
      <c r="CK67" s="391"/>
      <c r="CL67" s="77">
        <v>1</v>
      </c>
      <c r="CM67" s="12">
        <v>6</v>
      </c>
      <c r="CN67" s="13">
        <f t="shared" si="212"/>
        <v>66</v>
      </c>
      <c r="CO67" s="13">
        <f aca="true" t="shared" si="238" ref="CO67:CO74">IF(CP66=0,CO66,CO66+15)</f>
        <v>60</v>
      </c>
      <c r="CP67" s="15">
        <f t="shared" si="228"/>
        <v>60</v>
      </c>
      <c r="CQ67" s="77">
        <v>1</v>
      </c>
      <c r="CR67" s="12">
        <v>3</v>
      </c>
      <c r="CS67" s="47">
        <f t="shared" si="213"/>
        <v>63</v>
      </c>
      <c r="CT67" s="15">
        <f t="shared" si="229"/>
        <v>2</v>
      </c>
      <c r="CU67" s="77"/>
      <c r="CV67" s="12"/>
      <c r="CW67" s="13">
        <f t="shared" si="214"/>
        <v>0</v>
      </c>
      <c r="CX67" s="13">
        <f t="shared" si="230"/>
        <v>0</v>
      </c>
      <c r="CY67" s="13">
        <f>IF(CX67&lt;'タスク基本情報シート'!$E$18,CX67,'タスク基本情報シート'!$E$18)</f>
        <v>0</v>
      </c>
      <c r="CZ67" s="13">
        <f>LARGE(CY65:CY74,3)</f>
        <v>0</v>
      </c>
      <c r="DA67" s="15">
        <f aca="true" t="shared" si="239" ref="DA67:DA74">IF(CZ67&lt;=(DA66-60),CZ67,IF((DA66-60)&lt;0,0,(DA66-60)))</f>
        <v>0</v>
      </c>
      <c r="DB67" s="83"/>
      <c r="DC67" s="12">
        <v>38</v>
      </c>
      <c r="DD67" s="26">
        <f t="shared" si="231"/>
        <v>38</v>
      </c>
      <c r="DE67" s="15">
        <f>IF(DD67&lt;'タスク基本情報シート'!$E$20,DD67,'タスク基本情報シート'!$E$20)</f>
        <v>38</v>
      </c>
      <c r="DF67" s="83"/>
      <c r="DG67" s="12">
        <v>25</v>
      </c>
      <c r="DH67" s="13">
        <f t="shared" si="215"/>
        <v>25</v>
      </c>
      <c r="DI67" s="13">
        <f>IF(DH67&lt;'タスク基本情報シート'!$E$13,DH67,'タスク基本情報シート'!$E$13)</f>
        <v>25</v>
      </c>
      <c r="DJ67" s="13">
        <v>3</v>
      </c>
      <c r="DK67" s="15">
        <f>LARGE(DI65:DI74,DJ67)</f>
        <v>25</v>
      </c>
    </row>
    <row r="68" spans="1:115" ht="13.5" customHeight="1">
      <c r="A68" s="390"/>
      <c r="B68" s="391"/>
      <c r="C68" s="77">
        <v>1</v>
      </c>
      <c r="D68" s="12">
        <v>15</v>
      </c>
      <c r="E68" s="13">
        <f t="shared" si="200"/>
        <v>75</v>
      </c>
      <c r="F68" s="13">
        <f t="shared" si="232"/>
        <v>75</v>
      </c>
      <c r="G68" s="15">
        <f t="shared" si="216"/>
        <v>75</v>
      </c>
      <c r="H68" s="77">
        <v>1</v>
      </c>
      <c r="I68" s="12">
        <v>1</v>
      </c>
      <c r="J68" s="47">
        <f t="shared" si="201"/>
        <v>61</v>
      </c>
      <c r="K68" s="15">
        <f t="shared" si="217"/>
        <v>2</v>
      </c>
      <c r="L68" s="77"/>
      <c r="M68" s="12"/>
      <c r="N68" s="13">
        <f t="shared" si="202"/>
        <v>0</v>
      </c>
      <c r="O68" s="13">
        <f t="shared" si="218"/>
        <v>0</v>
      </c>
      <c r="P68" s="13">
        <f>IF(O68&lt;'タスク基本情報シート'!$E$18,O68,'タスク基本情報シート'!$E$18)</f>
        <v>0</v>
      </c>
      <c r="Q68" s="13">
        <f>LARGE(P65:P74,4)</f>
        <v>0</v>
      </c>
      <c r="R68" s="15">
        <f t="shared" si="233"/>
        <v>0</v>
      </c>
      <c r="S68" s="83">
        <v>1</v>
      </c>
      <c r="T68" s="12">
        <v>51</v>
      </c>
      <c r="U68" s="26">
        <f t="shared" si="219"/>
        <v>111</v>
      </c>
      <c r="V68" s="15">
        <f>IF(U68&lt;'タスク基本情報シート'!$E$20,U68,'タスク基本情報シート'!$E$20)</f>
        <v>111</v>
      </c>
      <c r="W68" s="83"/>
      <c r="X68" s="12">
        <v>52</v>
      </c>
      <c r="Y68" s="13">
        <f t="shared" si="203"/>
        <v>52</v>
      </c>
      <c r="Z68" s="13">
        <f>IF(Y68&lt;'タスク基本情報シート'!$E$13,Y68,'タスク基本情報シート'!$E$13)</f>
        <v>52</v>
      </c>
      <c r="AA68" s="46"/>
      <c r="AB68" s="90"/>
      <c r="AD68" s="390"/>
      <c r="AE68" s="391"/>
      <c r="AF68" s="77">
        <v>1</v>
      </c>
      <c r="AG68" s="12">
        <v>15</v>
      </c>
      <c r="AH68" s="13">
        <f t="shared" si="204"/>
        <v>75</v>
      </c>
      <c r="AI68" s="13">
        <f t="shared" si="234"/>
        <v>75</v>
      </c>
      <c r="AJ68" s="15">
        <f t="shared" si="220"/>
        <v>75</v>
      </c>
      <c r="AK68" s="77">
        <v>2</v>
      </c>
      <c r="AL68" s="12"/>
      <c r="AM68" s="47">
        <f t="shared" si="205"/>
        <v>120</v>
      </c>
      <c r="AN68" s="15">
        <f t="shared" si="221"/>
        <v>4</v>
      </c>
      <c r="AO68" s="77"/>
      <c r="AP68" s="12"/>
      <c r="AQ68" s="13">
        <f t="shared" si="206"/>
        <v>0</v>
      </c>
      <c r="AR68" s="13">
        <f t="shared" si="222"/>
        <v>0</v>
      </c>
      <c r="AS68" s="13">
        <f>IF(AR68&lt;'タスク基本情報シート'!$E$18,AR68,'タスク基本情報シート'!$E$18)</f>
        <v>0</v>
      </c>
      <c r="AT68" s="13">
        <f>LARGE(AS65:AS74,4)</f>
        <v>0</v>
      </c>
      <c r="AU68" s="15">
        <f t="shared" si="235"/>
        <v>0</v>
      </c>
      <c r="AV68" s="83">
        <v>2</v>
      </c>
      <c r="AW68" s="12">
        <v>15</v>
      </c>
      <c r="AX68" s="26">
        <f t="shared" si="223"/>
        <v>135</v>
      </c>
      <c r="AY68" s="15">
        <f>IF(AX68&lt;'タスク基本情報シート'!$E$20,AX68,'タスク基本情報シート'!$E$20)</f>
        <v>135</v>
      </c>
      <c r="AZ68" s="83">
        <v>2</v>
      </c>
      <c r="BA68" s="12">
        <v>33</v>
      </c>
      <c r="BB68" s="13">
        <f t="shared" si="207"/>
        <v>153</v>
      </c>
      <c r="BC68" s="13">
        <f>IF(BB68&lt;'タスク基本情報シート'!$E$13,BB68,'タスク基本情報シート'!$E$13)</f>
        <v>153</v>
      </c>
      <c r="BD68" s="46"/>
      <c r="BE68" s="90"/>
      <c r="BG68" s="390"/>
      <c r="BH68" s="391"/>
      <c r="BI68" s="77">
        <v>1</v>
      </c>
      <c r="BJ68" s="12">
        <v>15</v>
      </c>
      <c r="BK68" s="13">
        <f t="shared" si="208"/>
        <v>75</v>
      </c>
      <c r="BL68" s="13">
        <f t="shared" si="236"/>
        <v>75</v>
      </c>
      <c r="BM68" s="15">
        <f t="shared" si="224"/>
        <v>75</v>
      </c>
      <c r="BN68" s="77"/>
      <c r="BO68" s="12">
        <v>30</v>
      </c>
      <c r="BP68" s="47">
        <f t="shared" si="209"/>
        <v>30</v>
      </c>
      <c r="BQ68" s="15">
        <f t="shared" si="225"/>
        <v>1</v>
      </c>
      <c r="BR68" s="83"/>
      <c r="BS68" s="12">
        <v>40</v>
      </c>
      <c r="BT68" s="13">
        <f t="shared" si="210"/>
        <v>40</v>
      </c>
      <c r="BU68" s="13">
        <f t="shared" si="226"/>
        <v>0</v>
      </c>
      <c r="BV68" s="13">
        <f>IF(BU68&lt;'タスク基本情報シート'!$E$18,BU68,'タスク基本情報シート'!$E$18)</f>
        <v>0</v>
      </c>
      <c r="BW68" s="13">
        <f>LARGE(BV65:BV74,4)</f>
        <v>0</v>
      </c>
      <c r="BX68" s="15">
        <f t="shared" si="237"/>
        <v>0</v>
      </c>
      <c r="BY68" s="83">
        <v>1</v>
      </c>
      <c r="BZ68" s="12">
        <v>20</v>
      </c>
      <c r="CA68" s="26">
        <f t="shared" si="227"/>
        <v>80</v>
      </c>
      <c r="CB68" s="15">
        <f>IF(CA68&lt;'タスク基本情報シート'!$E$20,CA68,'タスク基本情報シート'!$E$20)</f>
        <v>80</v>
      </c>
      <c r="CC68" s="83">
        <v>3</v>
      </c>
      <c r="CD68" s="12">
        <v>5</v>
      </c>
      <c r="CE68" s="13">
        <f t="shared" si="211"/>
        <v>185</v>
      </c>
      <c r="CF68" s="13">
        <f>IF(CE68&lt;'タスク基本情報シート'!$E$13,CE68,'タスク基本情報シート'!$E$13)</f>
        <v>180</v>
      </c>
      <c r="CG68" s="46"/>
      <c r="CH68" s="90"/>
      <c r="CJ68" s="390"/>
      <c r="CK68" s="391"/>
      <c r="CL68" s="77">
        <v>1</v>
      </c>
      <c r="CM68" s="12">
        <v>16</v>
      </c>
      <c r="CN68" s="13">
        <f t="shared" si="212"/>
        <v>76</v>
      </c>
      <c r="CO68" s="13">
        <f t="shared" si="238"/>
        <v>75</v>
      </c>
      <c r="CP68" s="15">
        <f t="shared" si="228"/>
        <v>75</v>
      </c>
      <c r="CQ68" s="77">
        <v>1</v>
      </c>
      <c r="CR68" s="12">
        <v>33</v>
      </c>
      <c r="CS68" s="47">
        <f t="shared" si="213"/>
        <v>93</v>
      </c>
      <c r="CT68" s="15">
        <f t="shared" si="229"/>
        <v>3</v>
      </c>
      <c r="CU68" s="83"/>
      <c r="CV68" s="12"/>
      <c r="CW68" s="13">
        <f t="shared" si="214"/>
        <v>0</v>
      </c>
      <c r="CX68" s="13">
        <f t="shared" si="230"/>
        <v>0</v>
      </c>
      <c r="CY68" s="13">
        <f>IF(CX68&lt;'タスク基本情報シート'!$E$18,CX68,'タスク基本情報シート'!$E$18)</f>
        <v>0</v>
      </c>
      <c r="CZ68" s="13">
        <f>LARGE(CY65:CY74,4)</f>
        <v>0</v>
      </c>
      <c r="DA68" s="15">
        <f t="shared" si="239"/>
        <v>0</v>
      </c>
      <c r="DB68" s="83">
        <v>1</v>
      </c>
      <c r="DC68" s="12">
        <v>19</v>
      </c>
      <c r="DD68" s="26">
        <f t="shared" si="231"/>
        <v>79</v>
      </c>
      <c r="DE68" s="15">
        <f>IF(DD68&lt;'タスク基本情報シート'!$E$20,DD68,'タスク基本情報シート'!$E$20)</f>
        <v>79</v>
      </c>
      <c r="DF68" s="83"/>
      <c r="DG68" s="12"/>
      <c r="DH68" s="13">
        <f t="shared" si="215"/>
        <v>0</v>
      </c>
      <c r="DI68" s="13">
        <f>IF(DH68&lt;'タスク基本情報シート'!$E$13,DH68,'タスク基本情報シート'!$E$13)</f>
        <v>0</v>
      </c>
      <c r="DJ68" s="46"/>
      <c r="DK68" s="90"/>
    </row>
    <row r="69" spans="1:115" ht="13.5" customHeight="1">
      <c r="A69" s="390"/>
      <c r="B69" s="391"/>
      <c r="C69" s="77">
        <v>1</v>
      </c>
      <c r="D69" s="12">
        <v>30</v>
      </c>
      <c r="E69" s="13">
        <f t="shared" si="200"/>
        <v>90</v>
      </c>
      <c r="F69" s="13">
        <f t="shared" si="232"/>
        <v>90</v>
      </c>
      <c r="G69" s="15">
        <f t="shared" si="216"/>
        <v>90</v>
      </c>
      <c r="H69" s="77">
        <v>1</v>
      </c>
      <c r="I69" s="12">
        <v>2</v>
      </c>
      <c r="J69" s="47">
        <f t="shared" si="201"/>
        <v>62</v>
      </c>
      <c r="K69" s="15">
        <f t="shared" si="217"/>
        <v>2</v>
      </c>
      <c r="L69" s="83"/>
      <c r="M69" s="12"/>
      <c r="N69" s="13">
        <f t="shared" si="202"/>
        <v>0</v>
      </c>
      <c r="O69" s="13">
        <f t="shared" si="218"/>
        <v>0</v>
      </c>
      <c r="P69" s="13">
        <f>IF(O69&lt;'タスク基本情報シート'!$E$18,O69,'タスク基本情報シート'!$E$18)</f>
        <v>0</v>
      </c>
      <c r="Q69" s="13">
        <f>LARGE(P65:P74,5)</f>
        <v>0</v>
      </c>
      <c r="R69" s="15">
        <f t="shared" si="233"/>
        <v>0</v>
      </c>
      <c r="S69" s="83">
        <v>1</v>
      </c>
      <c r="T69" s="12">
        <v>6</v>
      </c>
      <c r="U69" s="26">
        <f t="shared" si="219"/>
        <v>66</v>
      </c>
      <c r="V69" s="15">
        <f>IF(U69&lt;'タスク基本情報シート'!$E$20,U69,'タスク基本情報シート'!$E$20)</f>
        <v>66</v>
      </c>
      <c r="W69" s="83">
        <v>1</v>
      </c>
      <c r="X69" s="12"/>
      <c r="Y69" s="13">
        <f t="shared" si="203"/>
        <v>60</v>
      </c>
      <c r="Z69" s="13">
        <f>IF(Y69&lt;'タスク基本情報シート'!$E$13,Y69,'タスク基本情報シート'!$E$13)</f>
        <v>60</v>
      </c>
      <c r="AA69" s="45"/>
      <c r="AB69" s="17"/>
      <c r="AD69" s="390"/>
      <c r="AE69" s="391"/>
      <c r="AF69" s="83">
        <v>1</v>
      </c>
      <c r="AG69" s="12">
        <v>30</v>
      </c>
      <c r="AH69" s="13">
        <f t="shared" si="204"/>
        <v>90</v>
      </c>
      <c r="AI69" s="13">
        <f t="shared" si="234"/>
        <v>90</v>
      </c>
      <c r="AJ69" s="15">
        <f t="shared" si="220"/>
        <v>90</v>
      </c>
      <c r="AK69" s="77">
        <v>1</v>
      </c>
      <c r="AL69" s="12"/>
      <c r="AM69" s="47">
        <f t="shared" si="205"/>
        <v>60</v>
      </c>
      <c r="AN69" s="15">
        <f t="shared" si="221"/>
        <v>2</v>
      </c>
      <c r="AO69" s="83"/>
      <c r="AP69" s="12"/>
      <c r="AQ69" s="13">
        <f t="shared" si="206"/>
        <v>0</v>
      </c>
      <c r="AR69" s="13">
        <f t="shared" si="222"/>
        <v>0</v>
      </c>
      <c r="AS69" s="13">
        <f>IF(AR69&lt;'タスク基本情報シート'!$E$18,AR69,'タスク基本情報シート'!$E$18)</f>
        <v>0</v>
      </c>
      <c r="AT69" s="13">
        <f>LARGE(AS65:AS74,5)</f>
        <v>0</v>
      </c>
      <c r="AU69" s="15">
        <f t="shared" si="235"/>
        <v>0</v>
      </c>
      <c r="AV69" s="83"/>
      <c r="AW69" s="12"/>
      <c r="AX69" s="26">
        <f t="shared" si="223"/>
        <v>0</v>
      </c>
      <c r="AY69" s="15">
        <f>IF(AX69&lt;'タスク基本情報シート'!$E$20,AX69,'タスク基本情報シート'!$E$20)</f>
        <v>0</v>
      </c>
      <c r="AZ69" s="83"/>
      <c r="BA69" s="12">
        <v>58</v>
      </c>
      <c r="BB69" s="13">
        <f t="shared" si="207"/>
        <v>58</v>
      </c>
      <c r="BC69" s="13">
        <f>IF(BB69&lt;'タスク基本情報シート'!$E$13,BB69,'タスク基本情報シート'!$E$13)</f>
        <v>58</v>
      </c>
      <c r="BD69" s="45"/>
      <c r="BE69" s="17"/>
      <c r="BG69" s="390"/>
      <c r="BH69" s="391"/>
      <c r="BI69" s="77"/>
      <c r="BJ69" s="12"/>
      <c r="BK69" s="13">
        <f t="shared" si="208"/>
        <v>0</v>
      </c>
      <c r="BL69" s="13">
        <f t="shared" si="236"/>
        <v>90</v>
      </c>
      <c r="BM69" s="15">
        <f t="shared" si="224"/>
        <v>0</v>
      </c>
      <c r="BN69" s="77">
        <v>1</v>
      </c>
      <c r="BO69" s="12">
        <v>30</v>
      </c>
      <c r="BP69" s="47">
        <f t="shared" si="209"/>
        <v>90</v>
      </c>
      <c r="BQ69" s="15">
        <f t="shared" si="225"/>
        <v>3</v>
      </c>
      <c r="BR69" s="83"/>
      <c r="BS69" s="12"/>
      <c r="BT69" s="13">
        <f t="shared" si="210"/>
        <v>0</v>
      </c>
      <c r="BU69" s="13">
        <f t="shared" si="226"/>
        <v>0</v>
      </c>
      <c r="BV69" s="13">
        <f>IF(BU69&lt;'タスク基本情報シート'!$E$18,BU69,'タスク基本情報シート'!$E$18)</f>
        <v>0</v>
      </c>
      <c r="BW69" s="13">
        <f>LARGE(BV65:BV74,5)</f>
        <v>0</v>
      </c>
      <c r="BX69" s="15">
        <f t="shared" si="237"/>
        <v>0</v>
      </c>
      <c r="BY69" s="83"/>
      <c r="BZ69" s="12">
        <v>16</v>
      </c>
      <c r="CA69" s="26">
        <f t="shared" si="227"/>
        <v>16</v>
      </c>
      <c r="CB69" s="15">
        <f>IF(CA69&lt;'タスク基本情報シート'!$E$20,CA69,'タスク基本情報シート'!$E$20)</f>
        <v>16</v>
      </c>
      <c r="CC69" s="83"/>
      <c r="CD69" s="12"/>
      <c r="CE69" s="13">
        <f t="shared" si="211"/>
        <v>0</v>
      </c>
      <c r="CF69" s="13">
        <f>IF(CE69&lt;'タスク基本情報シート'!$E$13,CE69,'タスク基本情報シート'!$E$13)</f>
        <v>0</v>
      </c>
      <c r="CG69" s="45"/>
      <c r="CH69" s="17"/>
      <c r="CJ69" s="390"/>
      <c r="CK69" s="391"/>
      <c r="CL69" s="77">
        <v>1</v>
      </c>
      <c r="CM69" s="12">
        <v>40</v>
      </c>
      <c r="CN69" s="13">
        <f t="shared" si="212"/>
        <v>100</v>
      </c>
      <c r="CO69" s="13">
        <f t="shared" si="238"/>
        <v>90</v>
      </c>
      <c r="CP69" s="15">
        <f t="shared" si="228"/>
        <v>90</v>
      </c>
      <c r="CQ69" s="77">
        <v>3</v>
      </c>
      <c r="CR69" s="12">
        <v>26</v>
      </c>
      <c r="CS69" s="47">
        <f t="shared" si="213"/>
        <v>206</v>
      </c>
      <c r="CT69" s="15">
        <f t="shared" si="229"/>
        <v>6</v>
      </c>
      <c r="CU69" s="83"/>
      <c r="CV69" s="12"/>
      <c r="CW69" s="13">
        <f t="shared" si="214"/>
        <v>0</v>
      </c>
      <c r="CX69" s="13">
        <f t="shared" si="230"/>
        <v>0</v>
      </c>
      <c r="CY69" s="13">
        <f>IF(CX69&lt;'タスク基本情報シート'!$E$18,CX69,'タスク基本情報シート'!$E$18)</f>
        <v>0</v>
      </c>
      <c r="CZ69" s="13">
        <f>LARGE(CY65:CY74,5)</f>
        <v>0</v>
      </c>
      <c r="DA69" s="15">
        <f t="shared" si="239"/>
        <v>0</v>
      </c>
      <c r="DB69" s="83"/>
      <c r="DC69" s="12">
        <v>59</v>
      </c>
      <c r="DD69" s="26">
        <f t="shared" si="231"/>
        <v>59</v>
      </c>
      <c r="DE69" s="15">
        <f>IF(DD69&lt;'タスク基本情報シート'!$E$20,DD69,'タスク基本情報シート'!$E$20)</f>
        <v>59</v>
      </c>
      <c r="DF69" s="83"/>
      <c r="DG69" s="12"/>
      <c r="DH69" s="13">
        <f t="shared" si="215"/>
        <v>0</v>
      </c>
      <c r="DI69" s="13">
        <f>IF(DH69&lt;'タスク基本情報シート'!$E$13,DH69,'タスク基本情報シート'!$E$13)</f>
        <v>0</v>
      </c>
      <c r="DJ69" s="45"/>
      <c r="DK69" s="17"/>
    </row>
    <row r="70" spans="1:115" ht="13.5" customHeight="1">
      <c r="A70" s="390"/>
      <c r="B70" s="391"/>
      <c r="C70" s="77">
        <v>1</v>
      </c>
      <c r="D70" s="12">
        <v>45</v>
      </c>
      <c r="E70" s="13">
        <f t="shared" si="200"/>
        <v>105</v>
      </c>
      <c r="F70" s="13">
        <f t="shared" si="232"/>
        <v>105</v>
      </c>
      <c r="G70" s="15">
        <f t="shared" si="216"/>
        <v>105</v>
      </c>
      <c r="H70" s="77"/>
      <c r="I70" s="12"/>
      <c r="J70" s="47">
        <f t="shared" si="201"/>
        <v>0</v>
      </c>
      <c r="K70" s="15">
        <f t="shared" si="217"/>
        <v>0</v>
      </c>
      <c r="L70" s="83"/>
      <c r="M70" s="12"/>
      <c r="N70" s="13">
        <f t="shared" si="202"/>
        <v>0</v>
      </c>
      <c r="O70" s="13">
        <f t="shared" si="218"/>
        <v>0</v>
      </c>
      <c r="P70" s="13">
        <f>IF(O70&lt;'タスク基本情報シート'!$E$18,O70,'タスク基本情報シート'!$E$18)</f>
        <v>0</v>
      </c>
      <c r="Q70" s="13">
        <f>LARGE(P65:P74,6)</f>
        <v>0</v>
      </c>
      <c r="R70" s="15">
        <f t="shared" si="233"/>
        <v>0</v>
      </c>
      <c r="S70" s="83"/>
      <c r="T70" s="12">
        <v>54</v>
      </c>
      <c r="U70" s="26">
        <f t="shared" si="219"/>
        <v>54</v>
      </c>
      <c r="V70" s="15">
        <f>IF(U70&lt;'タスク基本情報シート'!$E$20,U70,'タスク基本情報シート'!$E$20)</f>
        <v>54</v>
      </c>
      <c r="W70" s="83">
        <v>1</v>
      </c>
      <c r="X70" s="12">
        <v>22</v>
      </c>
      <c r="Y70" s="13">
        <f t="shared" si="203"/>
        <v>82</v>
      </c>
      <c r="Z70" s="13">
        <f>IF(Y70&lt;'タスク基本情報シート'!$E$13,Y70,'タスク基本情報シート'!$E$13)</f>
        <v>82</v>
      </c>
      <c r="AA70" s="45"/>
      <c r="AB70" s="17"/>
      <c r="AD70" s="390"/>
      <c r="AE70" s="391"/>
      <c r="AF70" s="83">
        <v>1</v>
      </c>
      <c r="AG70" s="12">
        <v>45</v>
      </c>
      <c r="AH70" s="13">
        <f t="shared" si="204"/>
        <v>105</v>
      </c>
      <c r="AI70" s="13">
        <f t="shared" si="234"/>
        <v>105</v>
      </c>
      <c r="AJ70" s="15">
        <f t="shared" si="220"/>
        <v>105</v>
      </c>
      <c r="AK70" s="77">
        <v>1</v>
      </c>
      <c r="AL70" s="12"/>
      <c r="AM70" s="47">
        <f t="shared" si="205"/>
        <v>60</v>
      </c>
      <c r="AN70" s="15">
        <f t="shared" si="221"/>
        <v>2</v>
      </c>
      <c r="AO70" s="83"/>
      <c r="AP70" s="12"/>
      <c r="AQ70" s="13">
        <f t="shared" si="206"/>
        <v>0</v>
      </c>
      <c r="AR70" s="13">
        <f t="shared" si="222"/>
        <v>0</v>
      </c>
      <c r="AS70" s="13">
        <f>IF(AR70&lt;'タスク基本情報シート'!$E$18,AR70,'タスク基本情報シート'!$E$18)</f>
        <v>0</v>
      </c>
      <c r="AT70" s="13">
        <f>LARGE(AS65:AS74,6)</f>
        <v>0</v>
      </c>
      <c r="AU70" s="15">
        <f t="shared" si="235"/>
        <v>0</v>
      </c>
      <c r="AV70" s="83"/>
      <c r="AW70" s="12"/>
      <c r="AX70" s="26">
        <f t="shared" si="223"/>
        <v>0</v>
      </c>
      <c r="AY70" s="15">
        <f>IF(AX70&lt;'タスク基本情報シート'!$E$20,AX70,'タスク基本情報シート'!$E$20)</f>
        <v>0</v>
      </c>
      <c r="AZ70" s="83"/>
      <c r="BA70" s="12"/>
      <c r="BB70" s="13">
        <f t="shared" si="207"/>
        <v>0</v>
      </c>
      <c r="BC70" s="13">
        <f>IF(BB70&lt;'タスク基本情報シート'!$E$13,BB70,'タスク基本情報シート'!$E$13)</f>
        <v>0</v>
      </c>
      <c r="BD70" s="45"/>
      <c r="BE70" s="17"/>
      <c r="BG70" s="390"/>
      <c r="BH70" s="391"/>
      <c r="BI70" s="77"/>
      <c r="BJ70" s="12"/>
      <c r="BK70" s="13">
        <f t="shared" si="208"/>
        <v>0</v>
      </c>
      <c r="BL70" s="13">
        <f t="shared" si="236"/>
        <v>90</v>
      </c>
      <c r="BM70" s="15">
        <f t="shared" si="224"/>
        <v>0</v>
      </c>
      <c r="BN70" s="77">
        <v>1</v>
      </c>
      <c r="BO70" s="12">
        <v>58</v>
      </c>
      <c r="BP70" s="47">
        <f t="shared" si="209"/>
        <v>118</v>
      </c>
      <c r="BQ70" s="15">
        <f t="shared" si="225"/>
        <v>3</v>
      </c>
      <c r="BR70" s="83"/>
      <c r="BS70" s="12"/>
      <c r="BT70" s="13">
        <f t="shared" si="210"/>
        <v>0</v>
      </c>
      <c r="BU70" s="13">
        <f t="shared" si="226"/>
        <v>0</v>
      </c>
      <c r="BV70" s="13">
        <f>IF(BU70&lt;'タスク基本情報シート'!$E$18,BU70,'タスク基本情報シート'!$E$18)</f>
        <v>0</v>
      </c>
      <c r="BW70" s="13">
        <f>LARGE(BV65:BV74,6)</f>
        <v>0</v>
      </c>
      <c r="BX70" s="15">
        <f t="shared" si="237"/>
        <v>0</v>
      </c>
      <c r="BY70" s="83"/>
      <c r="BZ70" s="12"/>
      <c r="CA70" s="26">
        <f t="shared" si="227"/>
        <v>0</v>
      </c>
      <c r="CB70" s="15">
        <f>IF(CA70&lt;'タスク基本情報シート'!$E$20,CA70,'タスク基本情報シート'!$E$20)</f>
        <v>0</v>
      </c>
      <c r="CC70" s="83"/>
      <c r="CD70" s="12"/>
      <c r="CE70" s="13">
        <f t="shared" si="211"/>
        <v>0</v>
      </c>
      <c r="CF70" s="13">
        <f>IF(CE70&lt;'タスク基本情報シート'!$E$13,CE70,'タスク基本情報シート'!$E$13)</f>
        <v>0</v>
      </c>
      <c r="CG70" s="45"/>
      <c r="CH70" s="17"/>
      <c r="CJ70" s="390"/>
      <c r="CK70" s="391"/>
      <c r="CL70" s="77"/>
      <c r="CM70" s="12"/>
      <c r="CN70" s="13">
        <f t="shared" si="212"/>
        <v>0</v>
      </c>
      <c r="CO70" s="13">
        <f t="shared" si="238"/>
        <v>105</v>
      </c>
      <c r="CP70" s="15">
        <f t="shared" si="228"/>
        <v>0</v>
      </c>
      <c r="CQ70" s="77"/>
      <c r="CR70" s="12"/>
      <c r="CS70" s="47">
        <f t="shared" si="213"/>
        <v>0</v>
      </c>
      <c r="CT70" s="15">
        <f t="shared" si="229"/>
        <v>0</v>
      </c>
      <c r="CU70" s="83"/>
      <c r="CV70" s="12"/>
      <c r="CW70" s="13">
        <f t="shared" si="214"/>
        <v>0</v>
      </c>
      <c r="CX70" s="13">
        <f t="shared" si="230"/>
        <v>0</v>
      </c>
      <c r="CY70" s="13">
        <f>IF(CX70&lt;'タスク基本情報シート'!$E$18,CX70,'タスク基本情報シート'!$E$18)</f>
        <v>0</v>
      </c>
      <c r="CZ70" s="13">
        <f>LARGE(CY65:CY74,6)</f>
        <v>0</v>
      </c>
      <c r="DA70" s="15">
        <f t="shared" si="239"/>
        <v>0</v>
      </c>
      <c r="DB70" s="83">
        <v>1</v>
      </c>
      <c r="DC70" s="12">
        <v>21</v>
      </c>
      <c r="DD70" s="26">
        <f t="shared" si="231"/>
        <v>81</v>
      </c>
      <c r="DE70" s="15">
        <f>IF(DD70&lt;'タスク基本情報シート'!$E$20,DD70,'タスク基本情報シート'!$E$20)</f>
        <v>81</v>
      </c>
      <c r="DF70" s="83"/>
      <c r="DG70" s="12"/>
      <c r="DH70" s="13">
        <f t="shared" si="215"/>
        <v>0</v>
      </c>
      <c r="DI70" s="13">
        <f>IF(DH70&lt;'タスク基本情報シート'!$E$13,DH70,'タスク基本情報シート'!$E$13)</f>
        <v>0</v>
      </c>
      <c r="DJ70" s="45"/>
      <c r="DK70" s="17"/>
    </row>
    <row r="71" spans="1:115" ht="13.5" customHeight="1">
      <c r="A71" s="390"/>
      <c r="B71" s="391"/>
      <c r="C71" s="77">
        <v>1</v>
      </c>
      <c r="D71" s="12">
        <v>43</v>
      </c>
      <c r="E71" s="13">
        <f t="shared" si="200"/>
        <v>103</v>
      </c>
      <c r="F71" s="13">
        <f t="shared" si="232"/>
        <v>120</v>
      </c>
      <c r="G71" s="15">
        <f t="shared" si="216"/>
        <v>0</v>
      </c>
      <c r="H71" s="77"/>
      <c r="I71" s="12"/>
      <c r="J71" s="47">
        <f t="shared" si="201"/>
        <v>0</v>
      </c>
      <c r="K71" s="15">
        <f t="shared" si="217"/>
        <v>0</v>
      </c>
      <c r="L71" s="83"/>
      <c r="M71" s="12"/>
      <c r="N71" s="13">
        <f t="shared" si="202"/>
        <v>0</v>
      </c>
      <c r="O71" s="13">
        <f t="shared" si="218"/>
        <v>0</v>
      </c>
      <c r="P71" s="13">
        <f>IF(O71&lt;'タスク基本情報シート'!$E$18,O71,'タスク基本情報シート'!$E$18)</f>
        <v>0</v>
      </c>
      <c r="Q71" s="13">
        <f>LARGE(P65:P74,7)</f>
        <v>0</v>
      </c>
      <c r="R71" s="15">
        <f t="shared" si="233"/>
        <v>0</v>
      </c>
      <c r="S71" s="83"/>
      <c r="T71" s="12"/>
      <c r="U71" s="26">
        <f t="shared" si="219"/>
        <v>0</v>
      </c>
      <c r="V71" s="15">
        <f>IF(U71&lt;'タスク基本情報シート'!$E$20,U71,'タスク基本情報シート'!$E$20)</f>
        <v>0</v>
      </c>
      <c r="W71" s="83">
        <v>1</v>
      </c>
      <c r="X71" s="12"/>
      <c r="Y71" s="13">
        <f t="shared" si="203"/>
        <v>60</v>
      </c>
      <c r="Z71" s="13">
        <f>IF(Y71&lt;'タスク基本情報シート'!$E$13,Y71,'タスク基本情報シート'!$E$13)</f>
        <v>60</v>
      </c>
      <c r="AA71" s="16"/>
      <c r="AB71" s="17"/>
      <c r="AD71" s="390"/>
      <c r="AE71" s="391"/>
      <c r="AF71" s="83"/>
      <c r="AG71" s="12"/>
      <c r="AH71" s="13">
        <f t="shared" si="204"/>
        <v>0</v>
      </c>
      <c r="AI71" s="13">
        <f t="shared" si="234"/>
        <v>120</v>
      </c>
      <c r="AJ71" s="15">
        <f t="shared" si="220"/>
        <v>0</v>
      </c>
      <c r="AK71" s="77"/>
      <c r="AL71" s="12">
        <v>30</v>
      </c>
      <c r="AM71" s="47">
        <f t="shared" si="205"/>
        <v>30</v>
      </c>
      <c r="AN71" s="15">
        <f t="shared" si="221"/>
        <v>1</v>
      </c>
      <c r="AO71" s="83"/>
      <c r="AP71" s="12"/>
      <c r="AQ71" s="13">
        <f t="shared" si="206"/>
        <v>0</v>
      </c>
      <c r="AR71" s="13">
        <f t="shared" si="222"/>
        <v>0</v>
      </c>
      <c r="AS71" s="13">
        <f>IF(AR71&lt;'タスク基本情報シート'!$E$18,AR71,'タスク基本情報シート'!$E$18)</f>
        <v>0</v>
      </c>
      <c r="AT71" s="13">
        <f>LARGE(AS65:AS74,7)</f>
        <v>0</v>
      </c>
      <c r="AU71" s="15">
        <f t="shared" si="235"/>
        <v>0</v>
      </c>
      <c r="AV71" s="83"/>
      <c r="AW71" s="12"/>
      <c r="AX71" s="26">
        <f t="shared" si="223"/>
        <v>0</v>
      </c>
      <c r="AY71" s="15">
        <f>IF(AX71&lt;'タスク基本情報シート'!$E$20,AX71,'タスク基本情報シート'!$E$20)</f>
        <v>0</v>
      </c>
      <c r="AZ71" s="83"/>
      <c r="BA71" s="12"/>
      <c r="BB71" s="13">
        <f t="shared" si="207"/>
        <v>0</v>
      </c>
      <c r="BC71" s="13">
        <f>IF(BB71&lt;'タスク基本情報シート'!$E$13,BB71,'タスク基本情報シート'!$E$13)</f>
        <v>0</v>
      </c>
      <c r="BD71" s="16"/>
      <c r="BE71" s="17"/>
      <c r="BG71" s="390"/>
      <c r="BH71" s="391"/>
      <c r="BI71" s="77"/>
      <c r="BJ71" s="12"/>
      <c r="BK71" s="13">
        <f t="shared" si="208"/>
        <v>0</v>
      </c>
      <c r="BL71" s="13">
        <f t="shared" si="236"/>
        <v>90</v>
      </c>
      <c r="BM71" s="15">
        <f t="shared" si="224"/>
        <v>0</v>
      </c>
      <c r="BN71" s="77"/>
      <c r="BO71" s="12">
        <v>30</v>
      </c>
      <c r="BP71" s="47">
        <f t="shared" si="209"/>
        <v>30</v>
      </c>
      <c r="BQ71" s="15">
        <f t="shared" si="225"/>
        <v>1</v>
      </c>
      <c r="BR71" s="83"/>
      <c r="BS71" s="12"/>
      <c r="BT71" s="13">
        <f t="shared" si="210"/>
        <v>0</v>
      </c>
      <c r="BU71" s="13">
        <f t="shared" si="226"/>
        <v>0</v>
      </c>
      <c r="BV71" s="13">
        <f>IF(BU71&lt;'タスク基本情報シート'!$E$18,BU71,'タスク基本情報シート'!$E$18)</f>
        <v>0</v>
      </c>
      <c r="BW71" s="13">
        <f>LARGE(BV65:BV74,7)</f>
        <v>0</v>
      </c>
      <c r="BX71" s="15">
        <f t="shared" si="237"/>
        <v>0</v>
      </c>
      <c r="BY71" s="83"/>
      <c r="BZ71" s="12"/>
      <c r="CA71" s="26">
        <f t="shared" si="227"/>
        <v>0</v>
      </c>
      <c r="CB71" s="15">
        <f>IF(CA71&lt;'タスク基本情報シート'!$E$20,CA71,'タスク基本情報シート'!$E$20)</f>
        <v>0</v>
      </c>
      <c r="CC71" s="83"/>
      <c r="CD71" s="12"/>
      <c r="CE71" s="13">
        <f t="shared" si="211"/>
        <v>0</v>
      </c>
      <c r="CF71" s="13">
        <f>IF(CE71&lt;'タスク基本情報シート'!$E$13,CE71,'タスク基本情報シート'!$E$13)</f>
        <v>0</v>
      </c>
      <c r="CG71" s="16"/>
      <c r="CH71" s="17"/>
      <c r="CJ71" s="390"/>
      <c r="CK71" s="391"/>
      <c r="CL71" s="77"/>
      <c r="CM71" s="12"/>
      <c r="CN71" s="13">
        <f t="shared" si="212"/>
        <v>0</v>
      </c>
      <c r="CO71" s="13">
        <f t="shared" si="238"/>
        <v>105</v>
      </c>
      <c r="CP71" s="15">
        <f t="shared" si="228"/>
        <v>0</v>
      </c>
      <c r="CQ71" s="83"/>
      <c r="CR71" s="12"/>
      <c r="CS71" s="47">
        <f t="shared" si="213"/>
        <v>0</v>
      </c>
      <c r="CT71" s="15">
        <f t="shared" si="229"/>
        <v>0</v>
      </c>
      <c r="CU71" s="83"/>
      <c r="CV71" s="12"/>
      <c r="CW71" s="13">
        <f t="shared" si="214"/>
        <v>0</v>
      </c>
      <c r="CX71" s="13">
        <f t="shared" si="230"/>
        <v>0</v>
      </c>
      <c r="CY71" s="13">
        <f>IF(CX71&lt;'タスク基本情報シート'!$E$18,CX71,'タスク基本情報シート'!$E$18)</f>
        <v>0</v>
      </c>
      <c r="CZ71" s="13">
        <f>LARGE(CY65:CY74,7)</f>
        <v>0</v>
      </c>
      <c r="DA71" s="15">
        <f t="shared" si="239"/>
        <v>0</v>
      </c>
      <c r="DB71" s="83">
        <v>1</v>
      </c>
      <c r="DC71" s="12">
        <v>2</v>
      </c>
      <c r="DD71" s="26">
        <f t="shared" si="231"/>
        <v>62</v>
      </c>
      <c r="DE71" s="15">
        <f>IF(DD71&lt;'タスク基本情報シート'!$E$20,DD71,'タスク基本情報シート'!$E$20)</f>
        <v>62</v>
      </c>
      <c r="DF71" s="83"/>
      <c r="DG71" s="12"/>
      <c r="DH71" s="13">
        <f t="shared" si="215"/>
        <v>0</v>
      </c>
      <c r="DI71" s="13">
        <f>IF(DH71&lt;'タスク基本情報シート'!$E$13,DH71,'タスク基本情報シート'!$E$13)</f>
        <v>0</v>
      </c>
      <c r="DJ71" s="16"/>
      <c r="DK71" s="17"/>
    </row>
    <row r="72" spans="1:115" ht="13.5" customHeight="1">
      <c r="A72" s="390"/>
      <c r="B72" s="391"/>
      <c r="C72" s="83"/>
      <c r="D72" s="12"/>
      <c r="E72" s="13">
        <f t="shared" si="200"/>
        <v>0</v>
      </c>
      <c r="F72" s="13">
        <f t="shared" si="232"/>
        <v>120</v>
      </c>
      <c r="G72" s="15">
        <f t="shared" si="216"/>
        <v>0</v>
      </c>
      <c r="H72" s="83"/>
      <c r="I72" s="12"/>
      <c r="J72" s="47">
        <f t="shared" si="201"/>
        <v>0</v>
      </c>
      <c r="K72" s="15">
        <f t="shared" si="217"/>
        <v>0</v>
      </c>
      <c r="L72" s="83"/>
      <c r="M72" s="12"/>
      <c r="N72" s="13">
        <f t="shared" si="202"/>
        <v>0</v>
      </c>
      <c r="O72" s="13">
        <f t="shared" si="218"/>
        <v>0</v>
      </c>
      <c r="P72" s="13">
        <f>IF(O72&lt;'タスク基本情報シート'!$E$18,O72,'タスク基本情報シート'!$E$18)</f>
        <v>0</v>
      </c>
      <c r="Q72" s="13">
        <f>LARGE(P65:P74,8)</f>
        <v>0</v>
      </c>
      <c r="R72" s="15">
        <f t="shared" si="233"/>
        <v>0</v>
      </c>
      <c r="S72" s="83"/>
      <c r="T72" s="12"/>
      <c r="U72" s="26">
        <f t="shared" si="219"/>
        <v>0</v>
      </c>
      <c r="V72" s="15">
        <f>IF(U72&lt;'タスク基本情報シート'!$E$20,U72,'タスク基本情報シート'!$E$20)</f>
        <v>0</v>
      </c>
      <c r="W72" s="83"/>
      <c r="X72" s="12"/>
      <c r="Y72" s="13">
        <f t="shared" si="203"/>
        <v>0</v>
      </c>
      <c r="Z72" s="13">
        <f>IF(Y72&lt;'タスク基本情報シート'!$E$13,Y72,'タスク基本情報シート'!$E$13)</f>
        <v>0</v>
      </c>
      <c r="AA72" s="16"/>
      <c r="AB72" s="17"/>
      <c r="AD72" s="390"/>
      <c r="AE72" s="391"/>
      <c r="AF72" s="83"/>
      <c r="AG72" s="12"/>
      <c r="AH72" s="13">
        <f t="shared" si="204"/>
        <v>0</v>
      </c>
      <c r="AI72" s="13">
        <f t="shared" si="234"/>
        <v>120</v>
      </c>
      <c r="AJ72" s="15">
        <f t="shared" si="220"/>
        <v>0</v>
      </c>
      <c r="AK72" s="77"/>
      <c r="AL72" s="12"/>
      <c r="AM72" s="47">
        <f t="shared" si="205"/>
        <v>0</v>
      </c>
      <c r="AN72" s="15">
        <f t="shared" si="221"/>
        <v>0</v>
      </c>
      <c r="AO72" s="83"/>
      <c r="AP72" s="12"/>
      <c r="AQ72" s="13">
        <f t="shared" si="206"/>
        <v>0</v>
      </c>
      <c r="AR72" s="13">
        <f t="shared" si="222"/>
        <v>0</v>
      </c>
      <c r="AS72" s="13">
        <f>IF(AR72&lt;'タスク基本情報シート'!$E$18,AR72,'タスク基本情報シート'!$E$18)</f>
        <v>0</v>
      </c>
      <c r="AT72" s="13">
        <f>LARGE(AS65:AS74,8)</f>
        <v>0</v>
      </c>
      <c r="AU72" s="15">
        <f t="shared" si="235"/>
        <v>0</v>
      </c>
      <c r="AV72" s="83"/>
      <c r="AW72" s="12"/>
      <c r="AX72" s="26">
        <f t="shared" si="223"/>
        <v>0</v>
      </c>
      <c r="AY72" s="15">
        <f>IF(AX72&lt;'タスク基本情報シート'!$E$20,AX72,'タスク基本情報シート'!$E$20)</f>
        <v>0</v>
      </c>
      <c r="AZ72" s="83"/>
      <c r="BA72" s="12"/>
      <c r="BB72" s="13">
        <f t="shared" si="207"/>
        <v>0</v>
      </c>
      <c r="BC72" s="13">
        <f>IF(BB72&lt;'タスク基本情報シート'!$E$13,BB72,'タスク基本情報シート'!$E$13)</f>
        <v>0</v>
      </c>
      <c r="BD72" s="16"/>
      <c r="BE72" s="17"/>
      <c r="BG72" s="390"/>
      <c r="BH72" s="391"/>
      <c r="BI72" s="77"/>
      <c r="BJ72" s="12"/>
      <c r="BK72" s="13">
        <f t="shared" si="208"/>
        <v>0</v>
      </c>
      <c r="BL72" s="13">
        <f t="shared" si="236"/>
        <v>90</v>
      </c>
      <c r="BM72" s="15">
        <f t="shared" si="224"/>
        <v>0</v>
      </c>
      <c r="BN72" s="77"/>
      <c r="BO72" s="12"/>
      <c r="BP72" s="47">
        <f t="shared" si="209"/>
        <v>0</v>
      </c>
      <c r="BQ72" s="15">
        <f t="shared" si="225"/>
        <v>0</v>
      </c>
      <c r="BR72" s="83"/>
      <c r="BS72" s="12"/>
      <c r="BT72" s="13">
        <f t="shared" si="210"/>
        <v>0</v>
      </c>
      <c r="BU72" s="13">
        <f t="shared" si="226"/>
        <v>0</v>
      </c>
      <c r="BV72" s="13">
        <f>IF(BU72&lt;'タスク基本情報シート'!$E$18,BU72,'タスク基本情報シート'!$E$18)</f>
        <v>0</v>
      </c>
      <c r="BW72" s="13">
        <f>LARGE(BV65:BV74,8)</f>
        <v>0</v>
      </c>
      <c r="BX72" s="15">
        <f t="shared" si="237"/>
        <v>0</v>
      </c>
      <c r="BY72" s="83"/>
      <c r="BZ72" s="12"/>
      <c r="CA72" s="26">
        <f t="shared" si="227"/>
        <v>0</v>
      </c>
      <c r="CB72" s="15">
        <f>IF(CA72&lt;'タスク基本情報シート'!$E$20,CA72,'タスク基本情報シート'!$E$20)</f>
        <v>0</v>
      </c>
      <c r="CC72" s="83"/>
      <c r="CD72" s="12"/>
      <c r="CE72" s="13">
        <f t="shared" si="211"/>
        <v>0</v>
      </c>
      <c r="CF72" s="13">
        <f>IF(CE72&lt;'タスク基本情報シート'!$E$13,CE72,'タスク基本情報シート'!$E$13)</f>
        <v>0</v>
      </c>
      <c r="CG72" s="16"/>
      <c r="CH72" s="17"/>
      <c r="CJ72" s="390"/>
      <c r="CK72" s="391"/>
      <c r="CL72" s="83"/>
      <c r="CM72" s="12"/>
      <c r="CN72" s="13">
        <f t="shared" si="212"/>
        <v>0</v>
      </c>
      <c r="CO72" s="13">
        <f t="shared" si="238"/>
        <v>105</v>
      </c>
      <c r="CP72" s="15">
        <f t="shared" si="228"/>
        <v>0</v>
      </c>
      <c r="CQ72" s="83"/>
      <c r="CR72" s="12"/>
      <c r="CS72" s="47">
        <f t="shared" si="213"/>
        <v>0</v>
      </c>
      <c r="CT72" s="15">
        <f t="shared" si="229"/>
        <v>0</v>
      </c>
      <c r="CU72" s="83"/>
      <c r="CV72" s="12"/>
      <c r="CW72" s="13">
        <f t="shared" si="214"/>
        <v>0</v>
      </c>
      <c r="CX72" s="13">
        <f t="shared" si="230"/>
        <v>0</v>
      </c>
      <c r="CY72" s="13">
        <f>IF(CX72&lt;'タスク基本情報シート'!$E$18,CX72,'タスク基本情報シート'!$E$18)</f>
        <v>0</v>
      </c>
      <c r="CZ72" s="13">
        <f>LARGE(CY65:CY74,8)</f>
        <v>0</v>
      </c>
      <c r="DA72" s="15">
        <f t="shared" si="239"/>
        <v>0</v>
      </c>
      <c r="DB72" s="83"/>
      <c r="DC72" s="12">
        <v>20</v>
      </c>
      <c r="DD72" s="26">
        <f t="shared" si="231"/>
        <v>20</v>
      </c>
      <c r="DE72" s="15">
        <f>IF(DD72&lt;'タスク基本情報シート'!$E$20,DD72,'タスク基本情報シート'!$E$20)</f>
        <v>20</v>
      </c>
      <c r="DF72" s="83"/>
      <c r="DG72" s="12"/>
      <c r="DH72" s="13">
        <f t="shared" si="215"/>
        <v>0</v>
      </c>
      <c r="DI72" s="13">
        <f>IF(DH72&lt;'タスク基本情報シート'!$E$13,DH72,'タスク基本情報シート'!$E$13)</f>
        <v>0</v>
      </c>
      <c r="DJ72" s="16"/>
      <c r="DK72" s="17"/>
    </row>
    <row r="73" spans="1:115" ht="13.5" customHeight="1">
      <c r="A73" s="390"/>
      <c r="B73" s="391"/>
      <c r="C73" s="83"/>
      <c r="D73" s="12"/>
      <c r="E73" s="13">
        <f t="shared" si="200"/>
        <v>0</v>
      </c>
      <c r="F73" s="13">
        <f t="shared" si="232"/>
        <v>120</v>
      </c>
      <c r="G73" s="15">
        <f t="shared" si="216"/>
        <v>0</v>
      </c>
      <c r="H73" s="83"/>
      <c r="I73" s="12"/>
      <c r="J73" s="47">
        <f t="shared" si="201"/>
        <v>0</v>
      </c>
      <c r="K73" s="15">
        <f t="shared" si="217"/>
        <v>0</v>
      </c>
      <c r="L73" s="83"/>
      <c r="M73" s="12"/>
      <c r="N73" s="13">
        <f t="shared" si="202"/>
        <v>0</v>
      </c>
      <c r="O73" s="13">
        <f t="shared" si="218"/>
        <v>0</v>
      </c>
      <c r="P73" s="13">
        <f>IF(O73&lt;'タスク基本情報シート'!$E$18,O73,'タスク基本情報シート'!$E$18)</f>
        <v>0</v>
      </c>
      <c r="Q73" s="13">
        <f>LARGE(P65:P74,9)</f>
        <v>0</v>
      </c>
      <c r="R73" s="15">
        <f t="shared" si="233"/>
        <v>0</v>
      </c>
      <c r="S73" s="88"/>
      <c r="T73" s="27"/>
      <c r="U73" s="27"/>
      <c r="V73" s="29"/>
      <c r="W73" s="83"/>
      <c r="X73" s="12"/>
      <c r="Y73" s="13">
        <f t="shared" si="203"/>
        <v>0</v>
      </c>
      <c r="Z73" s="13">
        <f>IF(Y73&lt;'タスク基本情報シート'!$E$13,Y73,'タスク基本情報シート'!$E$13)</f>
        <v>0</v>
      </c>
      <c r="AA73" s="16"/>
      <c r="AB73" s="17"/>
      <c r="AD73" s="390"/>
      <c r="AE73" s="391"/>
      <c r="AF73" s="83"/>
      <c r="AG73" s="12"/>
      <c r="AH73" s="13">
        <f t="shared" si="204"/>
        <v>0</v>
      </c>
      <c r="AI73" s="13">
        <f t="shared" si="234"/>
        <v>120</v>
      </c>
      <c r="AJ73" s="15">
        <f t="shared" si="220"/>
        <v>0</v>
      </c>
      <c r="AK73" s="83"/>
      <c r="AL73" s="12"/>
      <c r="AM73" s="47">
        <f t="shared" si="205"/>
        <v>0</v>
      </c>
      <c r="AN73" s="15">
        <f t="shared" si="221"/>
        <v>0</v>
      </c>
      <c r="AO73" s="83"/>
      <c r="AP73" s="12"/>
      <c r="AQ73" s="13">
        <f t="shared" si="206"/>
        <v>0</v>
      </c>
      <c r="AR73" s="13">
        <f t="shared" si="222"/>
        <v>0</v>
      </c>
      <c r="AS73" s="13">
        <f>IF(AR73&lt;'タスク基本情報シート'!$E$18,AR73,'タスク基本情報シート'!$E$18)</f>
        <v>0</v>
      </c>
      <c r="AT73" s="13">
        <f>LARGE(AS65:AS74,9)</f>
        <v>0</v>
      </c>
      <c r="AU73" s="15">
        <f t="shared" si="235"/>
        <v>0</v>
      </c>
      <c r="AV73" s="88"/>
      <c r="AW73" s="27"/>
      <c r="AX73" s="27"/>
      <c r="AY73" s="29"/>
      <c r="AZ73" s="83"/>
      <c r="BA73" s="12"/>
      <c r="BB73" s="13">
        <f t="shared" si="207"/>
        <v>0</v>
      </c>
      <c r="BC73" s="13">
        <f>IF(BB73&lt;'タスク基本情報シート'!$E$13,BB73,'タスク基本情報シート'!$E$13)</f>
        <v>0</v>
      </c>
      <c r="BD73" s="16"/>
      <c r="BE73" s="17"/>
      <c r="BG73" s="390"/>
      <c r="BH73" s="391"/>
      <c r="BI73" s="83"/>
      <c r="BJ73" s="12"/>
      <c r="BK73" s="13">
        <f t="shared" si="208"/>
        <v>0</v>
      </c>
      <c r="BL73" s="13">
        <f t="shared" si="236"/>
        <v>90</v>
      </c>
      <c r="BM73" s="15">
        <f t="shared" si="224"/>
        <v>0</v>
      </c>
      <c r="BN73" s="83"/>
      <c r="BO73" s="12"/>
      <c r="BP73" s="47">
        <f t="shared" si="209"/>
        <v>0</v>
      </c>
      <c r="BQ73" s="15">
        <f t="shared" si="225"/>
        <v>0</v>
      </c>
      <c r="BR73" s="83"/>
      <c r="BS73" s="12"/>
      <c r="BT73" s="13">
        <f t="shared" si="210"/>
        <v>0</v>
      </c>
      <c r="BU73" s="13">
        <f t="shared" si="226"/>
        <v>0</v>
      </c>
      <c r="BV73" s="13">
        <f>IF(BU73&lt;'タスク基本情報シート'!$E$18,BU73,'タスク基本情報シート'!$E$18)</f>
        <v>0</v>
      </c>
      <c r="BW73" s="13">
        <f>LARGE(BV65:BV74,9)</f>
        <v>0</v>
      </c>
      <c r="BX73" s="15">
        <f t="shared" si="237"/>
        <v>0</v>
      </c>
      <c r="BY73" s="88"/>
      <c r="BZ73" s="27"/>
      <c r="CA73" s="27"/>
      <c r="CB73" s="29"/>
      <c r="CC73" s="83"/>
      <c r="CD73" s="12"/>
      <c r="CE73" s="13">
        <f t="shared" si="211"/>
        <v>0</v>
      </c>
      <c r="CF73" s="13">
        <f>IF(CE73&lt;'タスク基本情報シート'!$E$13,CE73,'タスク基本情報シート'!$E$13)</f>
        <v>0</v>
      </c>
      <c r="CG73" s="16"/>
      <c r="CH73" s="17"/>
      <c r="CJ73" s="390"/>
      <c r="CK73" s="391"/>
      <c r="CL73" s="83"/>
      <c r="CM73" s="12"/>
      <c r="CN73" s="13">
        <f t="shared" si="212"/>
        <v>0</v>
      </c>
      <c r="CO73" s="13">
        <f t="shared" si="238"/>
        <v>105</v>
      </c>
      <c r="CP73" s="15">
        <f t="shared" si="228"/>
        <v>0</v>
      </c>
      <c r="CQ73" s="83"/>
      <c r="CR73" s="12"/>
      <c r="CS73" s="47">
        <f t="shared" si="213"/>
        <v>0</v>
      </c>
      <c r="CT73" s="15">
        <f t="shared" si="229"/>
        <v>0</v>
      </c>
      <c r="CU73" s="83"/>
      <c r="CV73" s="12"/>
      <c r="CW73" s="13">
        <f t="shared" si="214"/>
        <v>0</v>
      </c>
      <c r="CX73" s="13">
        <f t="shared" si="230"/>
        <v>0</v>
      </c>
      <c r="CY73" s="13">
        <f>IF(CX73&lt;'タスク基本情報シート'!$E$18,CX73,'タスク基本情報シート'!$E$18)</f>
        <v>0</v>
      </c>
      <c r="CZ73" s="13">
        <f>LARGE(CY65:CY74,9)</f>
        <v>0</v>
      </c>
      <c r="DA73" s="15">
        <f t="shared" si="239"/>
        <v>0</v>
      </c>
      <c r="DB73" s="88"/>
      <c r="DC73" s="27"/>
      <c r="DD73" s="27"/>
      <c r="DE73" s="29"/>
      <c r="DF73" s="83"/>
      <c r="DG73" s="12"/>
      <c r="DH73" s="13">
        <f t="shared" si="215"/>
        <v>0</v>
      </c>
      <c r="DI73" s="13">
        <f>IF(DH73&lt;'タスク基本情報シート'!$E$13,DH73,'タスク基本情報シート'!$E$13)</f>
        <v>0</v>
      </c>
      <c r="DJ73" s="16"/>
      <c r="DK73" s="17"/>
    </row>
    <row r="74" spans="1:115" ht="14.25" customHeight="1" thickBot="1">
      <c r="A74" s="392"/>
      <c r="B74" s="393"/>
      <c r="C74" s="84"/>
      <c r="D74" s="18"/>
      <c r="E74" s="20">
        <f t="shared" si="200"/>
        <v>0</v>
      </c>
      <c r="F74" s="20">
        <f t="shared" si="232"/>
        <v>120</v>
      </c>
      <c r="G74" s="79">
        <f t="shared" si="216"/>
        <v>0</v>
      </c>
      <c r="H74" s="84"/>
      <c r="I74" s="18"/>
      <c r="J74" s="48">
        <f t="shared" si="201"/>
        <v>0</v>
      </c>
      <c r="K74" s="79">
        <f t="shared" si="217"/>
        <v>0</v>
      </c>
      <c r="L74" s="84"/>
      <c r="M74" s="18"/>
      <c r="N74" s="20">
        <f t="shared" si="202"/>
        <v>0</v>
      </c>
      <c r="O74" s="20">
        <f t="shared" si="218"/>
        <v>0</v>
      </c>
      <c r="P74" s="20">
        <f>IF(O74&lt;'タスク基本情報シート'!$E$18,O74,'タスク基本情報シート'!$E$18)</f>
        <v>0</v>
      </c>
      <c r="Q74" s="20">
        <f>LARGE(P65:P74,10)</f>
        <v>0</v>
      </c>
      <c r="R74" s="79">
        <f t="shared" si="233"/>
        <v>0</v>
      </c>
      <c r="S74" s="89"/>
      <c r="T74" s="30"/>
      <c r="U74" s="30"/>
      <c r="V74" s="31"/>
      <c r="W74" s="84"/>
      <c r="X74" s="18"/>
      <c r="Y74" s="20">
        <f t="shared" si="203"/>
        <v>0</v>
      </c>
      <c r="Z74" s="20">
        <f>IF(Y74&lt;'タスク基本情報シート'!$E$13,Y74,'タスク基本情報シート'!$E$13)</f>
        <v>0</v>
      </c>
      <c r="AA74" s="19"/>
      <c r="AB74" s="21"/>
      <c r="AD74" s="392"/>
      <c r="AE74" s="393"/>
      <c r="AF74" s="84"/>
      <c r="AG74" s="18"/>
      <c r="AH74" s="20">
        <f t="shared" si="204"/>
        <v>0</v>
      </c>
      <c r="AI74" s="20">
        <f t="shared" si="234"/>
        <v>120</v>
      </c>
      <c r="AJ74" s="79">
        <f t="shared" si="220"/>
        <v>0</v>
      </c>
      <c r="AK74" s="84"/>
      <c r="AL74" s="18"/>
      <c r="AM74" s="48">
        <f t="shared" si="205"/>
        <v>0</v>
      </c>
      <c r="AN74" s="79">
        <f t="shared" si="221"/>
        <v>0</v>
      </c>
      <c r="AO74" s="84"/>
      <c r="AP74" s="18"/>
      <c r="AQ74" s="20">
        <f t="shared" si="206"/>
        <v>0</v>
      </c>
      <c r="AR74" s="20">
        <f t="shared" si="222"/>
        <v>0</v>
      </c>
      <c r="AS74" s="20">
        <f>IF(AR74&lt;'タスク基本情報シート'!$E$18,AR74,'タスク基本情報シート'!$E$18)</f>
        <v>0</v>
      </c>
      <c r="AT74" s="20">
        <f>LARGE(AS65:AS74,10)</f>
        <v>0</v>
      </c>
      <c r="AU74" s="79">
        <f t="shared" si="235"/>
        <v>0</v>
      </c>
      <c r="AV74" s="89"/>
      <c r="AW74" s="30"/>
      <c r="AX74" s="30"/>
      <c r="AY74" s="31"/>
      <c r="AZ74" s="84"/>
      <c r="BA74" s="18"/>
      <c r="BB74" s="20">
        <f t="shared" si="207"/>
        <v>0</v>
      </c>
      <c r="BC74" s="20">
        <f>IF(BB74&lt;'タスク基本情報シート'!$E$13,BB74,'タスク基本情報シート'!$E$13)</f>
        <v>0</v>
      </c>
      <c r="BD74" s="19"/>
      <c r="BE74" s="21"/>
      <c r="BG74" s="392"/>
      <c r="BH74" s="393"/>
      <c r="BI74" s="84"/>
      <c r="BJ74" s="18"/>
      <c r="BK74" s="20">
        <f t="shared" si="208"/>
        <v>0</v>
      </c>
      <c r="BL74" s="20">
        <f t="shared" si="236"/>
        <v>90</v>
      </c>
      <c r="BM74" s="79">
        <f t="shared" si="224"/>
        <v>0</v>
      </c>
      <c r="BN74" s="84"/>
      <c r="BO74" s="18"/>
      <c r="BP74" s="48">
        <f t="shared" si="209"/>
        <v>0</v>
      </c>
      <c r="BQ74" s="79">
        <f t="shared" si="225"/>
        <v>0</v>
      </c>
      <c r="BR74" s="84"/>
      <c r="BS74" s="18"/>
      <c r="BT74" s="20">
        <f t="shared" si="210"/>
        <v>0</v>
      </c>
      <c r="BU74" s="20">
        <f t="shared" si="226"/>
        <v>0</v>
      </c>
      <c r="BV74" s="20">
        <f>IF(BU74&lt;'タスク基本情報シート'!$E$18,BU74,'タスク基本情報シート'!$E$18)</f>
        <v>0</v>
      </c>
      <c r="BW74" s="20">
        <f>LARGE(BV65:BV74,10)</f>
        <v>0</v>
      </c>
      <c r="BX74" s="79">
        <f t="shared" si="237"/>
        <v>0</v>
      </c>
      <c r="BY74" s="89"/>
      <c r="BZ74" s="30"/>
      <c r="CA74" s="30"/>
      <c r="CB74" s="31"/>
      <c r="CC74" s="84"/>
      <c r="CD74" s="18"/>
      <c r="CE74" s="20">
        <f t="shared" si="211"/>
        <v>0</v>
      </c>
      <c r="CF74" s="20">
        <f>IF(CE74&lt;'タスク基本情報シート'!$E$13,CE74,'タスク基本情報シート'!$E$13)</f>
        <v>0</v>
      </c>
      <c r="CG74" s="19"/>
      <c r="CH74" s="21"/>
      <c r="CJ74" s="392"/>
      <c r="CK74" s="393"/>
      <c r="CL74" s="84"/>
      <c r="CM74" s="18"/>
      <c r="CN74" s="20">
        <f t="shared" si="212"/>
        <v>0</v>
      </c>
      <c r="CO74" s="20">
        <f t="shared" si="238"/>
        <v>105</v>
      </c>
      <c r="CP74" s="79">
        <f t="shared" si="228"/>
        <v>0</v>
      </c>
      <c r="CQ74" s="84"/>
      <c r="CR74" s="18"/>
      <c r="CS74" s="48">
        <f t="shared" si="213"/>
        <v>0</v>
      </c>
      <c r="CT74" s="79">
        <f t="shared" si="229"/>
        <v>0</v>
      </c>
      <c r="CU74" s="84"/>
      <c r="CV74" s="18"/>
      <c r="CW74" s="20">
        <f t="shared" si="214"/>
        <v>0</v>
      </c>
      <c r="CX74" s="20">
        <f t="shared" si="230"/>
        <v>0</v>
      </c>
      <c r="CY74" s="20">
        <f>IF(CX74&lt;'タスク基本情報シート'!$E$18,CX74,'タスク基本情報シート'!$E$18)</f>
        <v>0</v>
      </c>
      <c r="CZ74" s="20">
        <f>LARGE(CY65:CY74,10)</f>
        <v>0</v>
      </c>
      <c r="DA74" s="79">
        <f t="shared" si="239"/>
        <v>0</v>
      </c>
      <c r="DB74" s="89"/>
      <c r="DC74" s="30"/>
      <c r="DD74" s="30"/>
      <c r="DE74" s="31"/>
      <c r="DF74" s="84"/>
      <c r="DG74" s="18"/>
      <c r="DH74" s="20">
        <f t="shared" si="215"/>
        <v>0</v>
      </c>
      <c r="DI74" s="20">
        <f>IF(DH74&lt;'タスク基本情報シート'!$E$13,DH74,'タスク基本情報シート'!$E$13)</f>
        <v>0</v>
      </c>
      <c r="DJ74" s="19"/>
      <c r="DK74" s="21"/>
    </row>
    <row r="75" spans="1:115" ht="15" thickTop="1">
      <c r="A75" s="193" t="s">
        <v>17</v>
      </c>
      <c r="B75" s="194">
        <f>SUMIF(G$4:AB$4,K$4,G75:AB75)</f>
        <v>1729</v>
      </c>
      <c r="C75" s="80"/>
      <c r="D75" s="22" t="str">
        <f>IF((E75/60)&gt;'タスク基本情報シート'!$F$10,"ERR","OK")</f>
        <v>OK</v>
      </c>
      <c r="E75" s="22">
        <f>SUM(E65:E74)</f>
        <v>508</v>
      </c>
      <c r="F75" s="22"/>
      <c r="G75" s="23">
        <f>SUM(G65:G74)</f>
        <v>405</v>
      </c>
      <c r="H75" s="80"/>
      <c r="I75" s="22" t="str">
        <f>IF((J75/60)&gt;'タスク基本情報シート'!$F$3,"ERR","OK")</f>
        <v>OK</v>
      </c>
      <c r="J75" s="49">
        <f>SUM(J65:J74)</f>
        <v>548</v>
      </c>
      <c r="K75" s="23">
        <f>SUM(K65:K74)</f>
        <v>18</v>
      </c>
      <c r="L75" s="80"/>
      <c r="M75" s="22" t="str">
        <f>IF((N75/60)&gt;'タスク基本情報シート'!$F$18,"ERR","OK")</f>
        <v>OK</v>
      </c>
      <c r="N75" s="22">
        <f>SUM(N65:N74)</f>
        <v>437</v>
      </c>
      <c r="O75" s="22"/>
      <c r="P75" s="22"/>
      <c r="Q75" s="22"/>
      <c r="R75" s="23">
        <f>SUM(R65:R74)</f>
        <v>420</v>
      </c>
      <c r="S75" s="80"/>
      <c r="T75" s="22" t="str">
        <f>IF((U75/60)&gt;'タスク基本情報シート'!$F$20,"ERR","OK")</f>
        <v>OK</v>
      </c>
      <c r="U75" s="22">
        <f>SUM(U65:U72)</f>
        <v>582</v>
      </c>
      <c r="V75" s="23">
        <f>SUM(V65:V72)</f>
        <v>582</v>
      </c>
      <c r="W75" s="80"/>
      <c r="X75" s="22" t="str">
        <f>IF((Y75/60)&gt;'タスク基本情報シート'!$F$13,"ERR","OK")</f>
        <v>OK</v>
      </c>
      <c r="Y75" s="22">
        <f>SUM(Y65:Y74)</f>
        <v>538</v>
      </c>
      <c r="Z75" s="22"/>
      <c r="AA75" s="22"/>
      <c r="AB75" s="23">
        <f>SUM(AB65:AB67)</f>
        <v>304</v>
      </c>
      <c r="AD75" s="193" t="s">
        <v>17</v>
      </c>
      <c r="AE75" s="194">
        <f>SUMIF(AJ$4:BE$4,AN$4,AJ75:BE75)</f>
        <v>1844</v>
      </c>
      <c r="AF75" s="80"/>
      <c r="AG75" s="22" t="str">
        <f>IF((AH75/60)&gt;'タスク基本情報シート'!$F$10,"ERR","OK")</f>
        <v>OK</v>
      </c>
      <c r="AH75" s="22">
        <f>SUM(AH65:AH74)</f>
        <v>405</v>
      </c>
      <c r="AI75" s="22"/>
      <c r="AJ75" s="23">
        <f>SUM(AJ65:AJ74)</f>
        <v>405</v>
      </c>
      <c r="AK75" s="80"/>
      <c r="AL75" s="22" t="str">
        <f>IF((AM75/60)&gt;'タスク基本情報シート'!$F$3,"ERR","OK")</f>
        <v>OK</v>
      </c>
      <c r="AM75" s="49">
        <f>SUM(AM65:AM74)</f>
        <v>540</v>
      </c>
      <c r="AN75" s="23">
        <f>SUM(AN65:AN74)</f>
        <v>18</v>
      </c>
      <c r="AO75" s="80"/>
      <c r="AP75" s="22" t="str">
        <f>IF((AQ75/60)&gt;'タスク基本情報シート'!$F$18,"ERR","OK")</f>
        <v>OK</v>
      </c>
      <c r="AQ75" s="22">
        <f>SUM(AQ65:AQ74)</f>
        <v>420</v>
      </c>
      <c r="AR75" s="22"/>
      <c r="AS75" s="22"/>
      <c r="AT75" s="22"/>
      <c r="AU75" s="23">
        <f>SUM(AU65:AU74)</f>
        <v>420</v>
      </c>
      <c r="AV75" s="80"/>
      <c r="AW75" s="22" t="str">
        <f>IF((AX75/60)&gt;'タスク基本情報シート'!$F$20,"ERR","OK")</f>
        <v>OK</v>
      </c>
      <c r="AX75" s="22">
        <f>SUM(AX65:AX72)</f>
        <v>590</v>
      </c>
      <c r="AY75" s="23">
        <f>SUM(AY65:AY72)</f>
        <v>590</v>
      </c>
      <c r="AZ75" s="80"/>
      <c r="BA75" s="22" t="str">
        <f>IF((BB75/60)&gt;'タスク基本情報シート'!$F$13,"ERR","OK")</f>
        <v>OK</v>
      </c>
      <c r="BB75" s="22">
        <f>SUM(BB65:BB74)</f>
        <v>530</v>
      </c>
      <c r="BC75" s="22"/>
      <c r="BD75" s="22"/>
      <c r="BE75" s="23">
        <f>SUM(BE65:BE67)</f>
        <v>411</v>
      </c>
      <c r="BG75" s="193" t="s">
        <v>17</v>
      </c>
      <c r="BH75" s="194">
        <f>SUMIF(BM$4:CH$4,BQ$4,BM75:CH75)</f>
        <v>1575</v>
      </c>
      <c r="BI75" s="80"/>
      <c r="BJ75" s="22" t="str">
        <f>IF((BK75/60)&gt;'タスク基本情報シート'!$F$10,"ERR","OK")</f>
        <v>OK</v>
      </c>
      <c r="BK75" s="22">
        <f>SUM(BK65:BK74)</f>
        <v>210</v>
      </c>
      <c r="BL75" s="22"/>
      <c r="BM75" s="23">
        <f>SUM(BM65:BM74)</f>
        <v>210</v>
      </c>
      <c r="BN75" s="80"/>
      <c r="BO75" s="22" t="str">
        <f>IF((BP75/60)&gt;'タスク基本情報シート'!$F$3,"ERR","OK")</f>
        <v>OK</v>
      </c>
      <c r="BP75" s="49">
        <f>SUM(BP65:BP74)</f>
        <v>448</v>
      </c>
      <c r="BQ75" s="23">
        <f>SUM(BQ65:BQ74)</f>
        <v>14</v>
      </c>
      <c r="BR75" s="80"/>
      <c r="BS75" s="22" t="str">
        <f>IF((BT75/60)&gt;'タスク基本情報シート'!$F$18,"ERR","OK")</f>
        <v>OK</v>
      </c>
      <c r="BT75" s="22">
        <f>SUM(BT65:BT74)</f>
        <v>500</v>
      </c>
      <c r="BU75" s="22"/>
      <c r="BV75" s="22"/>
      <c r="BW75" s="22"/>
      <c r="BX75" s="23">
        <f>SUM(BX65:BX74)</f>
        <v>360</v>
      </c>
      <c r="BY75" s="80"/>
      <c r="BZ75" s="22" t="str">
        <f>IF((CA75/60)&gt;'タスク基本情報シート'!$F$20,"ERR","OK")</f>
        <v>OK</v>
      </c>
      <c r="CA75" s="22">
        <f>SUM(CA65:CA72)</f>
        <v>581</v>
      </c>
      <c r="CB75" s="23">
        <f>SUM(CB65:CB72)</f>
        <v>581</v>
      </c>
      <c r="CC75" s="80"/>
      <c r="CD75" s="22" t="str">
        <f>IF((CE75/60)&gt;'タスク基本情報シート'!$F$13,"ERR","OK")</f>
        <v>OK</v>
      </c>
      <c r="CE75" s="22">
        <f>SUM(CE65:CE74)</f>
        <v>481</v>
      </c>
      <c r="CF75" s="22"/>
      <c r="CG75" s="22"/>
      <c r="CH75" s="23">
        <f>SUM(CH65:CH67)</f>
        <v>410</v>
      </c>
      <c r="CJ75" s="193" t="s">
        <v>17</v>
      </c>
      <c r="CK75" s="194">
        <f>SUMIF(CP$4:DK$4,CT$4,CP75:DK75)</f>
        <v>1354</v>
      </c>
      <c r="CL75" s="80"/>
      <c r="CM75" s="22" t="str">
        <f>IF((CN75/60)&gt;'タスク基本情報シート'!$F$10,"ERR","OK")</f>
        <v>OK</v>
      </c>
      <c r="CN75" s="22">
        <f>SUM(CN65:CN74)</f>
        <v>323</v>
      </c>
      <c r="CO75" s="22"/>
      <c r="CP75" s="23">
        <f>SUM(CP65:CP74)</f>
        <v>300</v>
      </c>
      <c r="CQ75" s="80"/>
      <c r="CR75" s="22" t="str">
        <f>IF((CS75/60)&gt;'タスク基本情報シート'!$F$3,"ERR","OK")</f>
        <v>OK</v>
      </c>
      <c r="CS75" s="49">
        <f>SUM(CS65:CS74)</f>
        <v>573</v>
      </c>
      <c r="CT75" s="23">
        <f>SUM(CT65:CT74)</f>
        <v>18</v>
      </c>
      <c r="CU75" s="80"/>
      <c r="CV75" s="22" t="str">
        <f>IF((CW75/60)&gt;'タスク基本情報シート'!$F$18,"ERR","OK")</f>
        <v>OK</v>
      </c>
      <c r="CW75" s="22">
        <f>SUM(CW65:CW74)</f>
        <v>307</v>
      </c>
      <c r="CX75" s="22"/>
      <c r="CY75" s="22"/>
      <c r="CZ75" s="22"/>
      <c r="DA75" s="23">
        <f>SUM(DA65:DA74)</f>
        <v>300</v>
      </c>
      <c r="DB75" s="80"/>
      <c r="DC75" s="22" t="str">
        <f>IF((DD75/60)&gt;'タスク基本情報シート'!$F$20,"ERR","OK")</f>
        <v>OK</v>
      </c>
      <c r="DD75" s="22">
        <f>SUM(DD65:DD72)</f>
        <v>452</v>
      </c>
      <c r="DE75" s="23">
        <f>SUM(DE65:DE72)</f>
        <v>452</v>
      </c>
      <c r="DF75" s="80"/>
      <c r="DG75" s="22" t="str">
        <f>IF((DH75/60)&gt;'タスク基本情報シート'!$F$13,"ERR","OK")</f>
        <v>OK</v>
      </c>
      <c r="DH75" s="22">
        <f>SUM(DH65:DH74)</f>
        <v>284</v>
      </c>
      <c r="DI75" s="22"/>
      <c r="DJ75" s="22"/>
      <c r="DK75" s="23">
        <f>SUM(DK65:DK67)</f>
        <v>284</v>
      </c>
    </row>
    <row r="76" spans="1:115" ht="15" thickBot="1">
      <c r="A76" s="195" t="s">
        <v>18</v>
      </c>
      <c r="B76" s="196">
        <f>SUMIF(G$4:AB$4,K$4,G76:AB76)</f>
        <v>4309.890865928018</v>
      </c>
      <c r="C76" s="81"/>
      <c r="D76" s="33"/>
      <c r="E76" s="34"/>
      <c r="F76" s="34"/>
      <c r="G76" s="35">
        <f>IF(G75=0,0,G75/G$149*1000)</f>
        <v>771.4285714285714</v>
      </c>
      <c r="H76" s="81"/>
      <c r="I76" s="33"/>
      <c r="J76" s="50"/>
      <c r="K76" s="35">
        <f>IF(K75=0,0,K75/K$149*1000)</f>
        <v>947.3684210526316</v>
      </c>
      <c r="L76" s="81"/>
      <c r="M76" s="33"/>
      <c r="N76" s="34"/>
      <c r="O76" s="34"/>
      <c r="P76" s="34"/>
      <c r="Q76" s="34"/>
      <c r="R76" s="35">
        <f>IF(R75=0,0,R75/R$149*1000)</f>
        <v>777.7777777777778</v>
      </c>
      <c r="S76" s="87"/>
      <c r="T76" s="34"/>
      <c r="U76" s="34"/>
      <c r="V76" s="35">
        <f>IF(V75=0,0,V75/V$149*1000)</f>
        <v>978.1512605042017</v>
      </c>
      <c r="W76" s="87"/>
      <c r="X76" s="34"/>
      <c r="Y76" s="34"/>
      <c r="Z76" s="34"/>
      <c r="AA76" s="34"/>
      <c r="AB76" s="35">
        <f>IF(AB75=0,0,AB75/AB$149*1000)</f>
        <v>835.1648351648352</v>
      </c>
      <c r="AD76" s="195" t="s">
        <v>18</v>
      </c>
      <c r="AE76" s="196">
        <f>SUMIF(AJ$4:BE$4,AN$4,AJ76:BE76)</f>
        <v>4597.8401191658395</v>
      </c>
      <c r="AF76" s="81"/>
      <c r="AG76" s="33"/>
      <c r="AH76" s="34"/>
      <c r="AI76" s="34"/>
      <c r="AJ76" s="35">
        <f>IF(AJ75=0,0,AJ75/AJ$149*1000)</f>
        <v>1000</v>
      </c>
      <c r="AK76" s="81"/>
      <c r="AL76" s="33"/>
      <c r="AM76" s="50"/>
      <c r="AN76" s="35">
        <f>IF(AN75=0,0,AN75/AN$149*1000)</f>
        <v>947.3684210526316</v>
      </c>
      <c r="AO76" s="81"/>
      <c r="AP76" s="33"/>
      <c r="AQ76" s="34"/>
      <c r="AR76" s="34"/>
      <c r="AS76" s="34"/>
      <c r="AT76" s="34"/>
      <c r="AU76" s="35">
        <f>IF(AU75=0,0,AU75/AU$149*1000)</f>
        <v>875</v>
      </c>
      <c r="AV76" s="87"/>
      <c r="AW76" s="34"/>
      <c r="AX76" s="34"/>
      <c r="AY76" s="35">
        <f>IF(AY75=0,0,AY75/AY$149*1000)</f>
        <v>1000</v>
      </c>
      <c r="AZ76" s="87"/>
      <c r="BA76" s="34"/>
      <c r="BB76" s="34"/>
      <c r="BC76" s="34"/>
      <c r="BD76" s="34"/>
      <c r="BE76" s="35">
        <f>IF(BE75=0,0,BE75/BE$149*1000)</f>
        <v>775.4716981132076</v>
      </c>
      <c r="BG76" s="195" t="s">
        <v>18</v>
      </c>
      <c r="BH76" s="196">
        <f>SUMIF(BM$4:CH$4,BQ$4,BM76:CH76)</f>
        <v>3809.053263489953</v>
      </c>
      <c r="BI76" s="81"/>
      <c r="BJ76" s="33"/>
      <c r="BK76" s="34"/>
      <c r="BL76" s="34"/>
      <c r="BM76" s="35">
        <f>IF(BM75=0,0,BM75/BM$149*1000)</f>
        <v>518.5185185185185</v>
      </c>
      <c r="BN76" s="81"/>
      <c r="BO76" s="33"/>
      <c r="BP76" s="50"/>
      <c r="BQ76" s="35">
        <f>IF(BQ75=0,0,BQ75/BQ$149*1000)</f>
        <v>777.7777777777778</v>
      </c>
      <c r="BR76" s="81"/>
      <c r="BS76" s="33"/>
      <c r="BT76" s="34"/>
      <c r="BU76" s="34"/>
      <c r="BV76" s="34"/>
      <c r="BW76" s="34"/>
      <c r="BX76" s="35">
        <f>IF(BX75=0,0,BX75/BX$149*1000)</f>
        <v>666.6666666666666</v>
      </c>
      <c r="BY76" s="87"/>
      <c r="BZ76" s="34"/>
      <c r="CA76" s="34"/>
      <c r="CB76" s="35">
        <f>IF(CB75=0,0,CB75/CB$149*1000)</f>
        <v>984.7457627118645</v>
      </c>
      <c r="CC76" s="87"/>
      <c r="CD76" s="34"/>
      <c r="CE76" s="34"/>
      <c r="CF76" s="34"/>
      <c r="CG76" s="34"/>
      <c r="CH76" s="35">
        <f>IF(CH75=0,0,CH75/CH$149*1000)</f>
        <v>861.344537815126</v>
      </c>
      <c r="CJ76" s="195" t="s">
        <v>18</v>
      </c>
      <c r="CK76" s="196">
        <f>SUMIF(CP$4:DK$4,CT$4,CP76:DK76)</f>
        <v>3672.7714732376544</v>
      </c>
      <c r="CL76" s="81"/>
      <c r="CM76" s="33"/>
      <c r="CN76" s="34"/>
      <c r="CO76" s="34"/>
      <c r="CP76" s="35">
        <f>IF(CP75=0,0,CP75/CP$149*1000)</f>
        <v>740.7407407407406</v>
      </c>
      <c r="CQ76" s="81"/>
      <c r="CR76" s="33"/>
      <c r="CS76" s="50"/>
      <c r="CT76" s="35">
        <f>IF(CT75=0,0,CT75/CT$149*1000)</f>
        <v>947.3684210526316</v>
      </c>
      <c r="CU76" s="81"/>
      <c r="CV76" s="33"/>
      <c r="CW76" s="34"/>
      <c r="CX76" s="34"/>
      <c r="CY76" s="34"/>
      <c r="CZ76" s="34"/>
      <c r="DA76" s="35">
        <f>IF(DA75=0,0,DA75/DA$149*1000)</f>
        <v>625</v>
      </c>
      <c r="DB76" s="87"/>
      <c r="DC76" s="34"/>
      <c r="DD76" s="34"/>
      <c r="DE76" s="35">
        <f>IF(DE75=0,0,DE75/DE$149*1000)</f>
        <v>775.3001715265866</v>
      </c>
      <c r="DF76" s="87"/>
      <c r="DG76" s="34"/>
      <c r="DH76" s="34"/>
      <c r="DI76" s="34"/>
      <c r="DJ76" s="34"/>
      <c r="DK76" s="35">
        <f>IF(DK75=0,0,DK75/DK$149*1000)</f>
        <v>584.3621399176955</v>
      </c>
    </row>
    <row r="77" spans="1:115" ht="13.5" customHeight="1">
      <c r="A77" s="386"/>
      <c r="B77" s="388" t="s">
        <v>124</v>
      </c>
      <c r="C77" s="75"/>
      <c r="D77" s="8">
        <v>31</v>
      </c>
      <c r="E77" s="9">
        <f aca="true" t="shared" si="240" ref="E77:E86">C77*60+D77</f>
        <v>31</v>
      </c>
      <c r="F77" s="9">
        <v>30</v>
      </c>
      <c r="G77" s="76">
        <f>IF(F77&lt;&gt;0,IF(E77&gt;=F77,F77,0),0)</f>
        <v>30</v>
      </c>
      <c r="H77" s="75">
        <v>2</v>
      </c>
      <c r="I77" s="8">
        <v>37</v>
      </c>
      <c r="J77" s="9">
        <f aca="true" t="shared" si="241" ref="J77:J86">H77*60+I77</f>
        <v>157</v>
      </c>
      <c r="K77" s="76">
        <f>ROUNDDOWN(J77/30,0)</f>
        <v>5</v>
      </c>
      <c r="L77" s="75">
        <v>4</v>
      </c>
      <c r="M77" s="8">
        <v>3</v>
      </c>
      <c r="N77" s="9">
        <f aca="true" t="shared" si="242" ref="N77:N86">L77*60+M77</f>
        <v>243</v>
      </c>
      <c r="O77" s="9">
        <f>INT(N77/60)*60</f>
        <v>240</v>
      </c>
      <c r="P77" s="9">
        <f>IF(O77&lt;'タスク基本情報シート'!$E$18,O77,'タスク基本情報シート'!$E$18)</f>
        <v>240</v>
      </c>
      <c r="Q77" s="9">
        <f>LARGE(P77:P86,1)</f>
        <v>240</v>
      </c>
      <c r="R77" s="76">
        <f>Q77</f>
        <v>240</v>
      </c>
      <c r="S77" s="82">
        <v>2</v>
      </c>
      <c r="T77" s="8">
        <v>56</v>
      </c>
      <c r="U77" s="24">
        <f>S77*60+T77</f>
        <v>176</v>
      </c>
      <c r="V77" s="11">
        <f>IF(U77&lt;'タスク基本情報シート'!$E$20,U77,'タスク基本情報シート'!$E$20)</f>
        <v>176</v>
      </c>
      <c r="W77" s="82"/>
      <c r="X77" s="8">
        <v>51</v>
      </c>
      <c r="Y77" s="9">
        <f aca="true" t="shared" si="243" ref="Y77:Y86">W77*60+X77</f>
        <v>51</v>
      </c>
      <c r="Z77" s="9">
        <f>IF(Y77&lt;'タスク基本情報シート'!$E$13,Y77,'タスク基本情報シート'!$E$13)</f>
        <v>51</v>
      </c>
      <c r="AA77" s="9">
        <v>1</v>
      </c>
      <c r="AB77" s="76">
        <f>LARGE(Z77:Z86,AA77)</f>
        <v>116</v>
      </c>
      <c r="AD77" s="386"/>
      <c r="AE77" s="388" t="s">
        <v>148</v>
      </c>
      <c r="AF77" s="75"/>
      <c r="AG77" s="8">
        <v>30</v>
      </c>
      <c r="AH77" s="9">
        <f aca="true" t="shared" si="244" ref="AH77:AH86">AF77*60+AG77</f>
        <v>30</v>
      </c>
      <c r="AI77" s="9">
        <v>30</v>
      </c>
      <c r="AJ77" s="76">
        <f>IF(AI77&lt;&gt;0,IF(AH77&gt;=AI77,AI77,0),0)</f>
        <v>30</v>
      </c>
      <c r="AK77" s="75">
        <v>1</v>
      </c>
      <c r="AL77" s="8">
        <v>30</v>
      </c>
      <c r="AM77" s="9">
        <f aca="true" t="shared" si="245" ref="AM77:AM86">AK77*60+AL77</f>
        <v>90</v>
      </c>
      <c r="AN77" s="76">
        <f>ROUNDDOWN(AM77/30,0)</f>
        <v>3</v>
      </c>
      <c r="AO77" s="75">
        <v>1</v>
      </c>
      <c r="AP77" s="8"/>
      <c r="AQ77" s="9">
        <f aca="true" t="shared" si="246" ref="AQ77:AQ86">AO77*60+AP77</f>
        <v>60</v>
      </c>
      <c r="AR77" s="9">
        <f>INT(AQ77/60)*60</f>
        <v>60</v>
      </c>
      <c r="AS77" s="9">
        <f>IF(AR77&lt;'タスク基本情報シート'!$E$18,AR77,'タスク基本情報シート'!$E$18)</f>
        <v>60</v>
      </c>
      <c r="AT77" s="9">
        <f>LARGE(AS77:AS86,1)</f>
        <v>120</v>
      </c>
      <c r="AU77" s="76">
        <f>AT77</f>
        <v>120</v>
      </c>
      <c r="AV77" s="75">
        <v>1</v>
      </c>
      <c r="AW77" s="8">
        <v>40</v>
      </c>
      <c r="AX77" s="24">
        <f>AV77*60+AW77</f>
        <v>100</v>
      </c>
      <c r="AY77" s="11">
        <f>IF(AX77&lt;'タスク基本情報シート'!$E$20,AX77,'タスク基本情報シート'!$E$20)</f>
        <v>100</v>
      </c>
      <c r="AZ77" s="82">
        <v>1</v>
      </c>
      <c r="BA77" s="8">
        <v>41</v>
      </c>
      <c r="BB77" s="9">
        <f aca="true" t="shared" si="247" ref="BB77:BB86">AZ77*60+BA77</f>
        <v>101</v>
      </c>
      <c r="BC77" s="9">
        <f>IF(BB77&lt;'タスク基本情報シート'!$E$13,BB77,'タスク基本情報シート'!$E$13)</f>
        <v>101</v>
      </c>
      <c r="BD77" s="9">
        <v>1</v>
      </c>
      <c r="BE77" s="76">
        <f>LARGE(BC77:BC86,BD77)</f>
        <v>180</v>
      </c>
      <c r="BG77" s="386"/>
      <c r="BH77" s="388" t="s">
        <v>172</v>
      </c>
      <c r="BI77" s="75"/>
      <c r="BJ77" s="8">
        <v>33</v>
      </c>
      <c r="BK77" s="9">
        <f aca="true" t="shared" si="248" ref="BK77:BK86">BI77*60+BJ77</f>
        <v>33</v>
      </c>
      <c r="BL77" s="9">
        <v>30</v>
      </c>
      <c r="BM77" s="76">
        <f>IF(BL77&lt;&gt;0,IF(BK77&gt;=BL77,BL77,0),0)</f>
        <v>30</v>
      </c>
      <c r="BN77" s="75">
        <v>1</v>
      </c>
      <c r="BO77" s="8">
        <v>2</v>
      </c>
      <c r="BP77" s="9">
        <f aca="true" t="shared" si="249" ref="BP77:BP86">BN77*60+BO77</f>
        <v>62</v>
      </c>
      <c r="BQ77" s="76">
        <f>ROUNDDOWN(BP77/30,0)</f>
        <v>2</v>
      </c>
      <c r="BR77" s="75">
        <v>1</v>
      </c>
      <c r="BS77" s="8">
        <v>19</v>
      </c>
      <c r="BT77" s="9">
        <f aca="true" t="shared" si="250" ref="BT77:BT86">BR77*60+BS77</f>
        <v>79</v>
      </c>
      <c r="BU77" s="9">
        <f>INT(BT77/60)*60</f>
        <v>60</v>
      </c>
      <c r="BV77" s="9">
        <f>IF(BU77&lt;'タスク基本情報シート'!$E$18,BU77,'タスク基本情報シート'!$E$18)</f>
        <v>60</v>
      </c>
      <c r="BW77" s="9">
        <f>LARGE(BV77:BV86,1)</f>
        <v>240</v>
      </c>
      <c r="BX77" s="76">
        <f>BW77</f>
        <v>240</v>
      </c>
      <c r="BY77" s="75"/>
      <c r="BZ77" s="8">
        <v>58</v>
      </c>
      <c r="CA77" s="24">
        <f>BY77*60+BZ77</f>
        <v>58</v>
      </c>
      <c r="CB77" s="11">
        <f>IF(CA77&lt;'タスク基本情報シート'!$E$20,CA77,'タスク基本情報シート'!$E$20)</f>
        <v>58</v>
      </c>
      <c r="CC77" s="75">
        <v>1</v>
      </c>
      <c r="CD77" s="8">
        <v>40</v>
      </c>
      <c r="CE77" s="9">
        <f aca="true" t="shared" si="251" ref="CE77:CE86">CC77*60+CD77</f>
        <v>100</v>
      </c>
      <c r="CF77" s="9">
        <f>IF(CE77&lt;'タスク基本情報シート'!$E$13,CE77,'タスク基本情報シート'!$E$13)</f>
        <v>100</v>
      </c>
      <c r="CG77" s="9">
        <v>1</v>
      </c>
      <c r="CH77" s="76">
        <f>LARGE(CF77:CF86,CG77)</f>
        <v>169</v>
      </c>
      <c r="CJ77" s="386"/>
      <c r="CK77" s="388" t="s">
        <v>196</v>
      </c>
      <c r="CL77" s="75"/>
      <c r="CM77" s="8">
        <v>30</v>
      </c>
      <c r="CN77" s="9">
        <f aca="true" t="shared" si="252" ref="CN77:CN86">CL77*60+CM77</f>
        <v>30</v>
      </c>
      <c r="CO77" s="9">
        <v>30</v>
      </c>
      <c r="CP77" s="76">
        <f>IF(CO77&lt;&gt;0,IF(CN77&gt;=CO77,CO77,0),0)</f>
        <v>30</v>
      </c>
      <c r="CQ77" s="82"/>
      <c r="CR77" s="8">
        <v>58</v>
      </c>
      <c r="CS77" s="9">
        <f aca="true" t="shared" si="253" ref="CS77:CS86">CQ77*60+CR77</f>
        <v>58</v>
      </c>
      <c r="CT77" s="76">
        <f>ROUNDDOWN(CS77/30,0)</f>
        <v>1</v>
      </c>
      <c r="CU77" s="82">
        <v>3</v>
      </c>
      <c r="CV77" s="8">
        <v>58</v>
      </c>
      <c r="CW77" s="9">
        <f aca="true" t="shared" si="254" ref="CW77:CW86">CU77*60+CV77</f>
        <v>238</v>
      </c>
      <c r="CX77" s="9">
        <f>INT(CW77/60)*60</f>
        <v>180</v>
      </c>
      <c r="CY77" s="9">
        <f>IF(CX77&lt;'タスク基本情報シート'!$E$18,CX77,'タスク基本情報シート'!$E$18)</f>
        <v>180</v>
      </c>
      <c r="CZ77" s="9">
        <f>LARGE(CY77:CY86,1)</f>
        <v>240</v>
      </c>
      <c r="DA77" s="76">
        <f>CZ77</f>
        <v>240</v>
      </c>
      <c r="DB77" s="82">
        <v>1</v>
      </c>
      <c r="DC77" s="8">
        <v>24</v>
      </c>
      <c r="DD77" s="24">
        <f>DB77*60+DC77</f>
        <v>84</v>
      </c>
      <c r="DE77" s="11">
        <f>IF(DD77&lt;'タスク基本情報シート'!$E$20,DD77,'タスク基本情報シート'!$E$20)</f>
        <v>84</v>
      </c>
      <c r="DF77" s="82">
        <v>1</v>
      </c>
      <c r="DG77" s="8">
        <v>46</v>
      </c>
      <c r="DH77" s="9">
        <f aca="true" t="shared" si="255" ref="DH77:DH86">DF77*60+DG77</f>
        <v>106</v>
      </c>
      <c r="DI77" s="9">
        <f>IF(DH77&lt;'タスク基本情報シート'!$E$13,DH77,'タスク基本情報シート'!$E$13)</f>
        <v>106</v>
      </c>
      <c r="DJ77" s="9">
        <v>1</v>
      </c>
      <c r="DK77" s="76">
        <f>LARGE(DI77:DI86,DJ77)</f>
        <v>180</v>
      </c>
    </row>
    <row r="78" spans="1:115" ht="13.5" customHeight="1">
      <c r="A78" s="387"/>
      <c r="B78" s="389"/>
      <c r="C78" s="77"/>
      <c r="D78" s="12">
        <v>49</v>
      </c>
      <c r="E78" s="13">
        <f t="shared" si="240"/>
        <v>49</v>
      </c>
      <c r="F78" s="13">
        <f>IF(G77=0,F77,F77+15)</f>
        <v>45</v>
      </c>
      <c r="G78" s="15">
        <f aca="true" t="shared" si="256" ref="G78:G86">IF(F78&lt;&gt;0,IF(E78&gt;=F78,F78,0),0)</f>
        <v>45</v>
      </c>
      <c r="H78" s="77">
        <v>1</v>
      </c>
      <c r="I78" s="12">
        <v>30</v>
      </c>
      <c r="J78" s="47">
        <f t="shared" si="241"/>
        <v>90</v>
      </c>
      <c r="K78" s="15">
        <f aca="true" t="shared" si="257" ref="K78:K86">ROUNDDOWN(J78/30,0)</f>
        <v>3</v>
      </c>
      <c r="L78" s="77">
        <v>3</v>
      </c>
      <c r="M78" s="12">
        <v>4</v>
      </c>
      <c r="N78" s="13">
        <f t="shared" si="242"/>
        <v>184</v>
      </c>
      <c r="O78" s="13">
        <f aca="true" t="shared" si="258" ref="O78:O86">INT(N78/60)*60</f>
        <v>180</v>
      </c>
      <c r="P78" s="13">
        <f>IF(O78&lt;'タスク基本情報シート'!$E$18,O78,'タスク基本情報シート'!$E$18)</f>
        <v>180</v>
      </c>
      <c r="Q78" s="13">
        <f>LARGE(P77:P86,2)</f>
        <v>180</v>
      </c>
      <c r="R78" s="15">
        <f>IF(Q78&lt;=(R77-60),Q78,IF((R77-60)&lt;0,0,(R77-60)))</f>
        <v>180</v>
      </c>
      <c r="S78" s="83">
        <v>1</v>
      </c>
      <c r="T78" s="12">
        <v>40</v>
      </c>
      <c r="U78" s="26">
        <f aca="true" t="shared" si="259" ref="U78:U84">S78*60+T78</f>
        <v>100</v>
      </c>
      <c r="V78" s="15">
        <f>IF(U78&lt;'タスク基本情報シート'!$E$20,U78,'タスク基本情報シート'!$E$20)</f>
        <v>100</v>
      </c>
      <c r="W78" s="83">
        <v>1</v>
      </c>
      <c r="X78" s="12">
        <v>3</v>
      </c>
      <c r="Y78" s="13">
        <f t="shared" si="243"/>
        <v>63</v>
      </c>
      <c r="Z78" s="13">
        <f>IF(Y78&lt;'タスク基本情報シート'!$E$13,Y78,'タスク基本情報シート'!$E$13)</f>
        <v>63</v>
      </c>
      <c r="AA78" s="13">
        <v>2</v>
      </c>
      <c r="AB78" s="15">
        <f>LARGE(Z77:Z86,AA78)</f>
        <v>105</v>
      </c>
      <c r="AD78" s="387"/>
      <c r="AE78" s="389"/>
      <c r="AF78" s="77"/>
      <c r="AG78" s="12">
        <v>45</v>
      </c>
      <c r="AH78" s="13">
        <f t="shared" si="244"/>
        <v>45</v>
      </c>
      <c r="AI78" s="13">
        <f>IF(AJ77=0,AI77,AI77+15)</f>
        <v>45</v>
      </c>
      <c r="AJ78" s="15">
        <f aca="true" t="shared" si="260" ref="AJ78:AJ86">IF(AI78&lt;&gt;0,IF(AH78&gt;=AI78,AI78,0),0)</f>
        <v>45</v>
      </c>
      <c r="AK78" s="77">
        <v>8</v>
      </c>
      <c r="AL78" s="12"/>
      <c r="AM78" s="47">
        <f t="shared" si="245"/>
        <v>480</v>
      </c>
      <c r="AN78" s="15">
        <f aca="true" t="shared" si="261" ref="AN78:AN86">ROUNDDOWN(AM78/30,0)</f>
        <v>16</v>
      </c>
      <c r="AO78" s="77">
        <v>2</v>
      </c>
      <c r="AP78" s="12"/>
      <c r="AQ78" s="13">
        <f t="shared" si="246"/>
        <v>120</v>
      </c>
      <c r="AR78" s="13">
        <f aca="true" t="shared" si="262" ref="AR78:AR86">INT(AQ78/60)*60</f>
        <v>120</v>
      </c>
      <c r="AS78" s="13">
        <f>IF(AR78&lt;'タスク基本情報シート'!$E$18,AR78,'タスク基本情報シート'!$E$18)</f>
        <v>120</v>
      </c>
      <c r="AT78" s="13">
        <f>LARGE(AS77:AS86,2)</f>
        <v>60</v>
      </c>
      <c r="AU78" s="15">
        <f>IF(AT78&lt;=(AU77-60),AT78,IF((AU77-60)&lt;0,0,(AU77-60)))</f>
        <v>60</v>
      </c>
      <c r="AV78" s="77">
        <v>1</v>
      </c>
      <c r="AW78" s="12">
        <v>7</v>
      </c>
      <c r="AX78" s="26">
        <f aca="true" t="shared" si="263" ref="AX78:AX84">AV78*60+AW78</f>
        <v>67</v>
      </c>
      <c r="AY78" s="15">
        <f>IF(AX78&lt;'タスク基本情報シート'!$E$20,AX78,'タスク基本情報シート'!$E$20)</f>
        <v>67</v>
      </c>
      <c r="AZ78" s="83">
        <v>3</v>
      </c>
      <c r="BA78" s="12"/>
      <c r="BB78" s="13">
        <f t="shared" si="247"/>
        <v>180</v>
      </c>
      <c r="BC78" s="13">
        <f>IF(BB78&lt;'タスク基本情報シート'!$E$13,BB78,'タスク基本情報シート'!$E$13)</f>
        <v>180</v>
      </c>
      <c r="BD78" s="13">
        <v>2</v>
      </c>
      <c r="BE78" s="15">
        <f>LARGE(BC77:BC86,BD78)</f>
        <v>180</v>
      </c>
      <c r="BG78" s="387"/>
      <c r="BH78" s="389"/>
      <c r="BI78" s="77"/>
      <c r="BJ78" s="12">
        <v>51</v>
      </c>
      <c r="BK78" s="13">
        <f t="shared" si="248"/>
        <v>51</v>
      </c>
      <c r="BL78" s="13">
        <f>IF(BM77=0,BL77,BL77+15)</f>
        <v>45</v>
      </c>
      <c r="BM78" s="15">
        <f aca="true" t="shared" si="264" ref="BM78:BM86">IF(BL78&lt;&gt;0,IF(BK78&gt;=BL78,BL78,0),0)</f>
        <v>45</v>
      </c>
      <c r="BN78" s="77">
        <v>2</v>
      </c>
      <c r="BO78" s="12">
        <v>4</v>
      </c>
      <c r="BP78" s="47">
        <f t="shared" si="249"/>
        <v>124</v>
      </c>
      <c r="BQ78" s="15">
        <f aca="true" t="shared" si="265" ref="BQ78:BQ86">ROUNDDOWN(BP78/30,0)</f>
        <v>4</v>
      </c>
      <c r="BR78" s="77">
        <v>4</v>
      </c>
      <c r="BS78" s="12">
        <v>2</v>
      </c>
      <c r="BT78" s="13">
        <f t="shared" si="250"/>
        <v>242</v>
      </c>
      <c r="BU78" s="13">
        <f aca="true" t="shared" si="266" ref="BU78:BU86">INT(BT78/60)*60</f>
        <v>240</v>
      </c>
      <c r="BV78" s="13">
        <f>IF(BU78&lt;'タスク基本情報シート'!$E$18,BU78,'タスク基本情報シート'!$E$18)</f>
        <v>240</v>
      </c>
      <c r="BW78" s="13">
        <f>LARGE(BV77:BV86,2)</f>
        <v>60</v>
      </c>
      <c r="BX78" s="15">
        <f>IF(BW78&lt;=(BX77-60),BW78,IF((BX77-60)&lt;0,0,(BX77-60)))</f>
        <v>60</v>
      </c>
      <c r="BY78" s="77">
        <v>1</v>
      </c>
      <c r="BZ78" s="12">
        <v>48</v>
      </c>
      <c r="CA78" s="26">
        <f aca="true" t="shared" si="267" ref="CA78:CA84">BY78*60+BZ78</f>
        <v>108</v>
      </c>
      <c r="CB78" s="15">
        <f>IF(CA78&lt;'タスク基本情報シート'!$E$20,CA78,'タスク基本情報シート'!$E$20)</f>
        <v>108</v>
      </c>
      <c r="CC78" s="77">
        <v>2</v>
      </c>
      <c r="CD78" s="12">
        <v>16</v>
      </c>
      <c r="CE78" s="13">
        <f t="shared" si="251"/>
        <v>136</v>
      </c>
      <c r="CF78" s="13">
        <f>IF(CE78&lt;'タスク基本情報シート'!$E$13,CE78,'タスク基本情報シート'!$E$13)</f>
        <v>136</v>
      </c>
      <c r="CG78" s="13">
        <v>2</v>
      </c>
      <c r="CH78" s="15">
        <f>LARGE(CF77:CF86,CG78)</f>
        <v>136</v>
      </c>
      <c r="CJ78" s="387"/>
      <c r="CK78" s="389"/>
      <c r="CL78" s="77"/>
      <c r="CM78" s="12">
        <v>45</v>
      </c>
      <c r="CN78" s="13">
        <f t="shared" si="252"/>
        <v>45</v>
      </c>
      <c r="CO78" s="13">
        <f>IF(CP77=0,CO77,CO77+15)</f>
        <v>45</v>
      </c>
      <c r="CP78" s="15">
        <f aca="true" t="shared" si="268" ref="CP78:CP86">IF(CO78&lt;&gt;0,IF(CN78&gt;=CO78,CO78,0),0)</f>
        <v>45</v>
      </c>
      <c r="CQ78" s="83">
        <v>1</v>
      </c>
      <c r="CR78" s="12">
        <v>0</v>
      </c>
      <c r="CS78" s="47">
        <f t="shared" si="253"/>
        <v>60</v>
      </c>
      <c r="CT78" s="15">
        <f aca="true" t="shared" si="269" ref="CT78:CT86">ROUNDDOWN(CS78/30,0)</f>
        <v>2</v>
      </c>
      <c r="CU78" s="83">
        <v>4</v>
      </c>
      <c r="CV78" s="12">
        <v>11</v>
      </c>
      <c r="CW78" s="13">
        <f t="shared" si="254"/>
        <v>251</v>
      </c>
      <c r="CX78" s="13">
        <f aca="true" t="shared" si="270" ref="CX78:CX86">INT(CW78/60)*60</f>
        <v>240</v>
      </c>
      <c r="CY78" s="13">
        <f>IF(CX78&lt;'タスク基本情報シート'!$E$18,CX78,'タスク基本情報シート'!$E$18)</f>
        <v>240</v>
      </c>
      <c r="CZ78" s="13">
        <f>LARGE(CY77:CY86,2)</f>
        <v>180</v>
      </c>
      <c r="DA78" s="15">
        <f>IF(CZ78&lt;=(DA77-60),CZ78,IF((DA77-60)&lt;0,0,(DA77-60)))</f>
        <v>180</v>
      </c>
      <c r="DB78" s="83">
        <v>3</v>
      </c>
      <c r="DC78" s="12"/>
      <c r="DD78" s="26">
        <f aca="true" t="shared" si="271" ref="DD78:DD84">DB78*60+DC78</f>
        <v>180</v>
      </c>
      <c r="DE78" s="15">
        <f>IF(DD78&lt;'タスク基本情報シート'!$E$20,DD78,'タスク基本情報シート'!$E$20)</f>
        <v>180</v>
      </c>
      <c r="DF78" s="83">
        <v>3</v>
      </c>
      <c r="DG78" s="12"/>
      <c r="DH78" s="13">
        <f t="shared" si="255"/>
        <v>180</v>
      </c>
      <c r="DI78" s="13">
        <f>IF(DH78&lt;'タスク基本情報シート'!$E$13,DH78,'タスク基本情報シート'!$E$13)</f>
        <v>180</v>
      </c>
      <c r="DJ78" s="13">
        <v>2</v>
      </c>
      <c r="DK78" s="15">
        <f>LARGE(DI77:DI86,DJ78)</f>
        <v>120</v>
      </c>
    </row>
    <row r="79" spans="1:115" ht="13.5" customHeight="1">
      <c r="A79" s="390" t="str">
        <f>IF(VLOOKUP(B77,'選手基本情報シート'!$B$4:$C$51,2)&lt;&gt;0,VLOOKUP(B77,'選手基本情報シート'!$B$4:$C$51,2),"")</f>
        <v>渡辺　勝弘</v>
      </c>
      <c r="B79" s="391"/>
      <c r="C79" s="77">
        <v>1</v>
      </c>
      <c r="D79" s="12">
        <v>1</v>
      </c>
      <c r="E79" s="13">
        <f t="shared" si="240"/>
        <v>61</v>
      </c>
      <c r="F79" s="13">
        <f aca="true" t="shared" si="272" ref="F79:F86">IF(G78=0,F78,F78+15)</f>
        <v>60</v>
      </c>
      <c r="G79" s="15">
        <f t="shared" si="256"/>
        <v>60</v>
      </c>
      <c r="H79" s="77">
        <v>4</v>
      </c>
      <c r="I79" s="12">
        <v>23</v>
      </c>
      <c r="J79" s="47">
        <f t="shared" si="241"/>
        <v>263</v>
      </c>
      <c r="K79" s="15">
        <f t="shared" si="257"/>
        <v>8</v>
      </c>
      <c r="L79" s="77">
        <v>2</v>
      </c>
      <c r="M79" s="12">
        <v>42</v>
      </c>
      <c r="N79" s="13">
        <f t="shared" si="242"/>
        <v>162</v>
      </c>
      <c r="O79" s="13">
        <f t="shared" si="258"/>
        <v>120</v>
      </c>
      <c r="P79" s="13">
        <f>IF(O79&lt;'タスク基本情報シート'!$E$18,O79,'タスク基本情報シート'!$E$18)</f>
        <v>120</v>
      </c>
      <c r="Q79" s="13">
        <f>LARGE(P77:P86,3)</f>
        <v>120</v>
      </c>
      <c r="R79" s="15">
        <f aca="true" t="shared" si="273" ref="R79:R86">IF(Q79&lt;=(R78-60),Q79,IF((R78-60)&lt;0,0,(R78-60)))</f>
        <v>120</v>
      </c>
      <c r="S79" s="83">
        <v>1</v>
      </c>
      <c r="T79" s="12">
        <v>3</v>
      </c>
      <c r="U79" s="26">
        <f t="shared" si="259"/>
        <v>63</v>
      </c>
      <c r="V79" s="15">
        <f>IF(U79&lt;'タスク基本情報シート'!$E$20,U79,'タスク基本情報シート'!$E$20)</f>
        <v>63</v>
      </c>
      <c r="W79" s="83">
        <v>1</v>
      </c>
      <c r="X79" s="12">
        <v>56</v>
      </c>
      <c r="Y79" s="13">
        <f t="shared" si="243"/>
        <v>116</v>
      </c>
      <c r="Z79" s="13">
        <f>IF(Y79&lt;'タスク基本情報シート'!$E$13,Y79,'タスク基本情報シート'!$E$13)</f>
        <v>116</v>
      </c>
      <c r="AA79" s="13">
        <v>3</v>
      </c>
      <c r="AB79" s="15">
        <f>LARGE(Z77:Z86,AA79)</f>
        <v>99</v>
      </c>
      <c r="AD79" s="390" t="str">
        <f>IF(VLOOKUP(AE77,'選手基本情報シート'!$B$4:$C$51,2)&lt;&gt;0,VLOOKUP(AE77,'選手基本情報シート'!$B$4:$C$51,2),"")</f>
        <v>朝妻　豊彦</v>
      </c>
      <c r="AE79" s="391"/>
      <c r="AF79" s="77"/>
      <c r="AG79" s="12">
        <v>60</v>
      </c>
      <c r="AH79" s="13">
        <f t="shared" si="244"/>
        <v>60</v>
      </c>
      <c r="AI79" s="13">
        <f aca="true" t="shared" si="274" ref="AI79:AI86">IF(AJ78=0,AI78,AI78+15)</f>
        <v>60</v>
      </c>
      <c r="AJ79" s="15">
        <f t="shared" si="260"/>
        <v>60</v>
      </c>
      <c r="AK79" s="77"/>
      <c r="AL79" s="12"/>
      <c r="AM79" s="47">
        <f t="shared" si="245"/>
        <v>0</v>
      </c>
      <c r="AN79" s="15">
        <f t="shared" si="261"/>
        <v>0</v>
      </c>
      <c r="AO79" s="77"/>
      <c r="AP79" s="12"/>
      <c r="AQ79" s="13">
        <f t="shared" si="246"/>
        <v>0</v>
      </c>
      <c r="AR79" s="13">
        <f t="shared" si="262"/>
        <v>0</v>
      </c>
      <c r="AS79" s="13">
        <f>IF(AR79&lt;'タスク基本情報シート'!$E$18,AR79,'タスク基本情報シート'!$E$18)</f>
        <v>0</v>
      </c>
      <c r="AT79" s="13">
        <f>LARGE(AS77:AS86,3)</f>
        <v>0</v>
      </c>
      <c r="AU79" s="15">
        <f aca="true" t="shared" si="275" ref="AU79:AU86">IF(AT79&lt;=(AU78-60),AT79,IF((AU78-60)&lt;0,0,(AU78-60)))</f>
        <v>0</v>
      </c>
      <c r="AV79" s="77">
        <v>1</v>
      </c>
      <c r="AW79" s="12">
        <v>20</v>
      </c>
      <c r="AX79" s="26">
        <f t="shared" si="263"/>
        <v>80</v>
      </c>
      <c r="AY79" s="15">
        <f>IF(AX79&lt;'タスク基本情報シート'!$E$20,AX79,'タスク基本情報シート'!$E$20)</f>
        <v>80</v>
      </c>
      <c r="AZ79" s="83">
        <v>3</v>
      </c>
      <c r="BA79" s="12"/>
      <c r="BB79" s="13">
        <f t="shared" si="247"/>
        <v>180</v>
      </c>
      <c r="BC79" s="13">
        <f>IF(BB79&lt;'タスク基本情報シート'!$E$13,BB79,'タスク基本情報シート'!$E$13)</f>
        <v>180</v>
      </c>
      <c r="BD79" s="13">
        <v>3</v>
      </c>
      <c r="BE79" s="15">
        <f>LARGE(BC77:BC86,BD79)</f>
        <v>105</v>
      </c>
      <c r="BG79" s="390" t="str">
        <f>IF(VLOOKUP(BH77,'選手基本情報シート'!$B$4:$C$51,2)&lt;&gt;0,VLOOKUP(BH77,'選手基本情報シート'!$B$4:$C$51,2),"")</f>
        <v>松本　雅彦</v>
      </c>
      <c r="BH79" s="391"/>
      <c r="BI79" s="77">
        <v>1</v>
      </c>
      <c r="BJ79" s="12">
        <v>6</v>
      </c>
      <c r="BK79" s="13">
        <f t="shared" si="248"/>
        <v>66</v>
      </c>
      <c r="BL79" s="13">
        <f aca="true" t="shared" si="276" ref="BL79:BL86">IF(BM78=0,BL78,BL78+15)</f>
        <v>60</v>
      </c>
      <c r="BM79" s="15">
        <f t="shared" si="264"/>
        <v>60</v>
      </c>
      <c r="BN79" s="77"/>
      <c r="BO79" s="12">
        <v>37</v>
      </c>
      <c r="BP79" s="47">
        <f t="shared" si="249"/>
        <v>37</v>
      </c>
      <c r="BQ79" s="15">
        <f t="shared" si="265"/>
        <v>1</v>
      </c>
      <c r="BR79" s="77"/>
      <c r="BS79" s="12">
        <v>36</v>
      </c>
      <c r="BT79" s="13">
        <f t="shared" si="250"/>
        <v>36</v>
      </c>
      <c r="BU79" s="13">
        <f t="shared" si="266"/>
        <v>0</v>
      </c>
      <c r="BV79" s="13">
        <f>IF(BU79&lt;'タスク基本情報シート'!$E$18,BU79,'タスク基本情報シート'!$E$18)</f>
        <v>0</v>
      </c>
      <c r="BW79" s="13">
        <f>LARGE(BV77:BV86,3)</f>
        <v>60</v>
      </c>
      <c r="BX79" s="15">
        <f aca="true" t="shared" si="277" ref="BX79:BX86">IF(BW79&lt;=(BX78-60),BW79,IF((BX78-60)&lt;0,0,(BX78-60)))</f>
        <v>0</v>
      </c>
      <c r="BY79" s="77">
        <v>1</v>
      </c>
      <c r="BZ79" s="12">
        <v>34</v>
      </c>
      <c r="CA79" s="26">
        <f t="shared" si="267"/>
        <v>94</v>
      </c>
      <c r="CB79" s="15">
        <f>IF(CA79&lt;'タスク基本情報シート'!$E$20,CA79,'タスク基本情報シート'!$E$20)</f>
        <v>94</v>
      </c>
      <c r="CC79" s="77"/>
      <c r="CD79" s="12">
        <v>43</v>
      </c>
      <c r="CE79" s="13">
        <f t="shared" si="251"/>
        <v>43</v>
      </c>
      <c r="CF79" s="13">
        <f>IF(CE79&lt;'タスク基本情報シート'!$E$13,CE79,'タスク基本情報シート'!$E$13)</f>
        <v>43</v>
      </c>
      <c r="CG79" s="13">
        <v>3</v>
      </c>
      <c r="CH79" s="15">
        <f>LARGE(CF77:CF86,CG79)</f>
        <v>100</v>
      </c>
      <c r="CJ79" s="390" t="str">
        <f>IF(VLOOKUP(CK77,'選手基本情報シート'!$B$4:$C$51,2)&lt;&gt;0,VLOOKUP(CK77,'選手基本情報シート'!$B$4:$C$51,2),"")</f>
        <v>小松　広克</v>
      </c>
      <c r="CK79" s="391"/>
      <c r="CL79" s="77">
        <v>1</v>
      </c>
      <c r="CM79" s="12">
        <v>1</v>
      </c>
      <c r="CN79" s="13">
        <f t="shared" si="252"/>
        <v>61</v>
      </c>
      <c r="CO79" s="13">
        <f aca="true" t="shared" si="278" ref="CO79:CO86">IF(CP78=0,CO78,CO78+15)</f>
        <v>60</v>
      </c>
      <c r="CP79" s="15">
        <f t="shared" si="268"/>
        <v>60</v>
      </c>
      <c r="CQ79" s="83">
        <v>1</v>
      </c>
      <c r="CR79" s="12">
        <v>55</v>
      </c>
      <c r="CS79" s="47">
        <f t="shared" si="253"/>
        <v>115</v>
      </c>
      <c r="CT79" s="15">
        <f t="shared" si="269"/>
        <v>3</v>
      </c>
      <c r="CU79" s="83">
        <v>1</v>
      </c>
      <c r="CV79" s="12">
        <v>11</v>
      </c>
      <c r="CW79" s="13">
        <f t="shared" si="254"/>
        <v>71</v>
      </c>
      <c r="CX79" s="13">
        <f t="shared" si="270"/>
        <v>60</v>
      </c>
      <c r="CY79" s="13">
        <f>IF(CX79&lt;'タスク基本情報シート'!$E$18,CX79,'タスク基本情報シート'!$E$18)</f>
        <v>60</v>
      </c>
      <c r="CZ79" s="13">
        <f>LARGE(CY77:CY86,3)</f>
        <v>60</v>
      </c>
      <c r="DA79" s="15">
        <f aca="true" t="shared" si="279" ref="DA79:DA86">IF(CZ79&lt;=(DA78-60),CZ79,IF((DA78-60)&lt;0,0,(DA78-60)))</f>
        <v>60</v>
      </c>
      <c r="DB79" s="83">
        <v>1</v>
      </c>
      <c r="DC79" s="12">
        <v>29</v>
      </c>
      <c r="DD79" s="26">
        <f t="shared" si="271"/>
        <v>89</v>
      </c>
      <c r="DE79" s="15">
        <f>IF(DD79&lt;'タスク基本情報シート'!$E$20,DD79,'タスク基本情報シート'!$E$20)</f>
        <v>89</v>
      </c>
      <c r="DF79" s="83">
        <v>2</v>
      </c>
      <c r="DG79" s="12"/>
      <c r="DH79" s="13">
        <f t="shared" si="255"/>
        <v>120</v>
      </c>
      <c r="DI79" s="13">
        <f>IF(DH79&lt;'タスク基本情報シート'!$E$13,DH79,'タスク基本情報シート'!$E$13)</f>
        <v>120</v>
      </c>
      <c r="DJ79" s="13">
        <v>3</v>
      </c>
      <c r="DK79" s="15">
        <f>LARGE(DI77:DI86,DJ79)</f>
        <v>106</v>
      </c>
    </row>
    <row r="80" spans="1:115" ht="13.5" customHeight="1">
      <c r="A80" s="390"/>
      <c r="B80" s="391"/>
      <c r="C80" s="77">
        <v>1</v>
      </c>
      <c r="D80" s="12">
        <v>16</v>
      </c>
      <c r="E80" s="13">
        <f t="shared" si="240"/>
        <v>76</v>
      </c>
      <c r="F80" s="13">
        <f t="shared" si="272"/>
        <v>75</v>
      </c>
      <c r="G80" s="15">
        <f t="shared" si="256"/>
        <v>75</v>
      </c>
      <c r="H80" s="77">
        <v>1</v>
      </c>
      <c r="I80" s="12">
        <v>8</v>
      </c>
      <c r="J80" s="47">
        <f t="shared" si="241"/>
        <v>68</v>
      </c>
      <c r="K80" s="15">
        <f t="shared" si="257"/>
        <v>2</v>
      </c>
      <c r="L80" s="77"/>
      <c r="M80" s="12"/>
      <c r="N80" s="13">
        <f t="shared" si="242"/>
        <v>0</v>
      </c>
      <c r="O80" s="13">
        <f t="shared" si="258"/>
        <v>0</v>
      </c>
      <c r="P80" s="13">
        <f>IF(O80&lt;'タスク基本情報シート'!$E$18,O80,'タスク基本情報シート'!$E$18)</f>
        <v>0</v>
      </c>
      <c r="Q80" s="13">
        <f>LARGE(P77:P86,4)</f>
        <v>0</v>
      </c>
      <c r="R80" s="15">
        <f t="shared" si="273"/>
        <v>0</v>
      </c>
      <c r="S80" s="83">
        <v>1</v>
      </c>
      <c r="T80" s="12">
        <v>7</v>
      </c>
      <c r="U80" s="26">
        <f t="shared" si="259"/>
        <v>67</v>
      </c>
      <c r="V80" s="15">
        <f>IF(U80&lt;'タスク基本情報シート'!$E$20,U80,'タスク基本情報シート'!$E$20)</f>
        <v>67</v>
      </c>
      <c r="W80" s="83">
        <v>1</v>
      </c>
      <c r="X80" s="12">
        <v>39</v>
      </c>
      <c r="Y80" s="13">
        <f t="shared" si="243"/>
        <v>99</v>
      </c>
      <c r="Z80" s="13">
        <f>IF(Y80&lt;'タスク基本情報シート'!$E$13,Y80,'タスク基本情報シート'!$E$13)</f>
        <v>99</v>
      </c>
      <c r="AA80" s="46"/>
      <c r="AB80" s="90"/>
      <c r="AD80" s="390"/>
      <c r="AE80" s="391"/>
      <c r="AF80" s="77">
        <v>1</v>
      </c>
      <c r="AG80" s="12">
        <v>15</v>
      </c>
      <c r="AH80" s="13">
        <f t="shared" si="244"/>
        <v>75</v>
      </c>
      <c r="AI80" s="13">
        <f t="shared" si="274"/>
        <v>75</v>
      </c>
      <c r="AJ80" s="15">
        <f t="shared" si="260"/>
        <v>75</v>
      </c>
      <c r="AK80" s="77"/>
      <c r="AL80" s="12"/>
      <c r="AM80" s="47">
        <f t="shared" si="245"/>
        <v>0</v>
      </c>
      <c r="AN80" s="15">
        <f t="shared" si="261"/>
        <v>0</v>
      </c>
      <c r="AO80" s="83"/>
      <c r="AP80" s="12"/>
      <c r="AQ80" s="13">
        <f t="shared" si="246"/>
        <v>0</v>
      </c>
      <c r="AR80" s="13">
        <f t="shared" si="262"/>
        <v>0</v>
      </c>
      <c r="AS80" s="13">
        <f>IF(AR80&lt;'タスク基本情報シート'!$E$18,AR80,'タスク基本情報シート'!$E$18)</f>
        <v>0</v>
      </c>
      <c r="AT80" s="13">
        <f>LARGE(AS77:AS86,4)</f>
        <v>0</v>
      </c>
      <c r="AU80" s="15">
        <f t="shared" si="275"/>
        <v>0</v>
      </c>
      <c r="AV80" s="77">
        <v>1</v>
      </c>
      <c r="AW80" s="12">
        <v>39</v>
      </c>
      <c r="AX80" s="26">
        <f t="shared" si="263"/>
        <v>99</v>
      </c>
      <c r="AY80" s="15">
        <f>IF(AX80&lt;'タスク基本情報シート'!$E$20,AX80,'タスク基本情報シート'!$E$20)</f>
        <v>99</v>
      </c>
      <c r="AZ80" s="83">
        <v>1</v>
      </c>
      <c r="BA80" s="12">
        <v>45</v>
      </c>
      <c r="BB80" s="13">
        <f t="shared" si="247"/>
        <v>105</v>
      </c>
      <c r="BC80" s="13">
        <f>IF(BB80&lt;'タスク基本情報シート'!$E$13,BB80,'タスク基本情報シート'!$E$13)</f>
        <v>105</v>
      </c>
      <c r="BD80" s="46"/>
      <c r="BE80" s="90"/>
      <c r="BG80" s="390"/>
      <c r="BH80" s="391"/>
      <c r="BI80" s="77">
        <v>1</v>
      </c>
      <c r="BJ80" s="12">
        <v>16</v>
      </c>
      <c r="BK80" s="13">
        <f t="shared" si="248"/>
        <v>76</v>
      </c>
      <c r="BL80" s="13">
        <f t="shared" si="276"/>
        <v>75</v>
      </c>
      <c r="BM80" s="15">
        <f t="shared" si="264"/>
        <v>75</v>
      </c>
      <c r="BN80" s="77">
        <v>1</v>
      </c>
      <c r="BO80" s="12">
        <v>2</v>
      </c>
      <c r="BP80" s="47">
        <f t="shared" si="249"/>
        <v>62</v>
      </c>
      <c r="BQ80" s="15">
        <f t="shared" si="265"/>
        <v>2</v>
      </c>
      <c r="BR80" s="83">
        <v>1</v>
      </c>
      <c r="BS80" s="12">
        <v>4</v>
      </c>
      <c r="BT80" s="13">
        <f t="shared" si="250"/>
        <v>64</v>
      </c>
      <c r="BU80" s="13">
        <f t="shared" si="266"/>
        <v>60</v>
      </c>
      <c r="BV80" s="13">
        <f>IF(BU80&lt;'タスク基本情報シート'!$E$18,BU80,'タスク基本情報シート'!$E$18)</f>
        <v>60</v>
      </c>
      <c r="BW80" s="13">
        <f>LARGE(BV77:BV86,4)</f>
        <v>0</v>
      </c>
      <c r="BX80" s="15">
        <f t="shared" si="277"/>
        <v>0</v>
      </c>
      <c r="BY80" s="83"/>
      <c r="BZ80" s="12">
        <v>47</v>
      </c>
      <c r="CA80" s="26">
        <f t="shared" si="267"/>
        <v>47</v>
      </c>
      <c r="CB80" s="15">
        <f>IF(CA80&lt;'タスク基本情報シート'!$E$20,CA80,'タスク基本情報シート'!$E$20)</f>
        <v>47</v>
      </c>
      <c r="CC80" s="83">
        <v>1</v>
      </c>
      <c r="CD80" s="12">
        <v>14</v>
      </c>
      <c r="CE80" s="13">
        <f t="shared" si="251"/>
        <v>74</v>
      </c>
      <c r="CF80" s="13">
        <f>IF(CE80&lt;'タスク基本情報シート'!$E$13,CE80,'タスク基本情報シート'!$E$13)</f>
        <v>74</v>
      </c>
      <c r="CG80" s="46"/>
      <c r="CH80" s="90"/>
      <c r="CJ80" s="390"/>
      <c r="CK80" s="391"/>
      <c r="CL80" s="77">
        <v>1</v>
      </c>
      <c r="CM80" s="12">
        <v>17</v>
      </c>
      <c r="CN80" s="13">
        <f t="shared" si="252"/>
        <v>77</v>
      </c>
      <c r="CO80" s="13">
        <f t="shared" si="278"/>
        <v>75</v>
      </c>
      <c r="CP80" s="15">
        <f t="shared" si="268"/>
        <v>75</v>
      </c>
      <c r="CQ80" s="83">
        <v>1</v>
      </c>
      <c r="CR80" s="12">
        <v>30</v>
      </c>
      <c r="CS80" s="47">
        <f t="shared" si="253"/>
        <v>90</v>
      </c>
      <c r="CT80" s="15">
        <f t="shared" si="269"/>
        <v>3</v>
      </c>
      <c r="CU80" s="83"/>
      <c r="CV80" s="12"/>
      <c r="CW80" s="13">
        <f t="shared" si="254"/>
        <v>0</v>
      </c>
      <c r="CX80" s="13">
        <f t="shared" si="270"/>
        <v>0</v>
      </c>
      <c r="CY80" s="13">
        <f>IF(CX80&lt;'タスク基本情報シート'!$E$18,CX80,'タスク基本情報シート'!$E$18)</f>
        <v>0</v>
      </c>
      <c r="CZ80" s="13">
        <f>LARGE(CY77:CY86,4)</f>
        <v>0</v>
      </c>
      <c r="DA80" s="15">
        <f t="shared" si="279"/>
        <v>0</v>
      </c>
      <c r="DB80" s="83">
        <v>1</v>
      </c>
      <c r="DC80" s="12">
        <v>2</v>
      </c>
      <c r="DD80" s="26">
        <f t="shared" si="271"/>
        <v>62</v>
      </c>
      <c r="DE80" s="15">
        <f>IF(DD80&lt;'タスク基本情報シート'!$E$20,DD80,'タスク基本情報シート'!$E$20)</f>
        <v>62</v>
      </c>
      <c r="DF80" s="83">
        <v>1</v>
      </c>
      <c r="DG80" s="12">
        <v>20</v>
      </c>
      <c r="DH80" s="13">
        <f t="shared" si="255"/>
        <v>80</v>
      </c>
      <c r="DI80" s="13">
        <f>IF(DH80&lt;'タスク基本情報シート'!$E$13,DH80,'タスク基本情報シート'!$E$13)</f>
        <v>80</v>
      </c>
      <c r="DJ80" s="46"/>
      <c r="DK80" s="90"/>
    </row>
    <row r="81" spans="1:115" ht="13.5" customHeight="1">
      <c r="A81" s="390"/>
      <c r="B81" s="391"/>
      <c r="C81" s="83">
        <v>1</v>
      </c>
      <c r="D81" s="12">
        <v>30</v>
      </c>
      <c r="E81" s="13">
        <f t="shared" si="240"/>
        <v>90</v>
      </c>
      <c r="F81" s="13">
        <f t="shared" si="272"/>
        <v>90</v>
      </c>
      <c r="G81" s="15">
        <f t="shared" si="256"/>
        <v>90</v>
      </c>
      <c r="H81" s="77"/>
      <c r="I81" s="12"/>
      <c r="J81" s="47">
        <f t="shared" si="241"/>
        <v>0</v>
      </c>
      <c r="K81" s="15">
        <f t="shared" si="257"/>
        <v>0</v>
      </c>
      <c r="L81" s="77"/>
      <c r="M81" s="12"/>
      <c r="N81" s="13">
        <f t="shared" si="242"/>
        <v>0</v>
      </c>
      <c r="O81" s="13">
        <f t="shared" si="258"/>
        <v>0</v>
      </c>
      <c r="P81" s="13">
        <f>IF(O81&lt;'タスク基本情報シート'!$E$18,O81,'タスク基本情報シート'!$E$18)</f>
        <v>0</v>
      </c>
      <c r="Q81" s="13">
        <f>LARGE(P77:P86,5)</f>
        <v>0</v>
      </c>
      <c r="R81" s="15">
        <f t="shared" si="273"/>
        <v>0</v>
      </c>
      <c r="S81" s="83"/>
      <c r="T81" s="12">
        <v>58</v>
      </c>
      <c r="U81" s="26">
        <f t="shared" si="259"/>
        <v>58</v>
      </c>
      <c r="V81" s="15">
        <f>IF(U81&lt;'タスク基本情報シート'!$E$20,U81,'タスク基本情報シート'!$E$20)</f>
        <v>58</v>
      </c>
      <c r="W81" s="83">
        <v>1</v>
      </c>
      <c r="X81" s="12">
        <v>45</v>
      </c>
      <c r="Y81" s="13">
        <f t="shared" si="243"/>
        <v>105</v>
      </c>
      <c r="Z81" s="13">
        <f>IF(Y81&lt;'タスク基本情報シート'!$E$13,Y81,'タスク基本情報シート'!$E$13)</f>
        <v>105</v>
      </c>
      <c r="AA81" s="45"/>
      <c r="AB81" s="17"/>
      <c r="AD81" s="390"/>
      <c r="AE81" s="391"/>
      <c r="AF81" s="77">
        <v>1</v>
      </c>
      <c r="AG81" s="12">
        <v>30</v>
      </c>
      <c r="AH81" s="13">
        <f t="shared" si="244"/>
        <v>90</v>
      </c>
      <c r="AI81" s="13">
        <f t="shared" si="274"/>
        <v>90</v>
      </c>
      <c r="AJ81" s="15">
        <f t="shared" si="260"/>
        <v>90</v>
      </c>
      <c r="AK81" s="77"/>
      <c r="AL81" s="12"/>
      <c r="AM81" s="47">
        <f t="shared" si="245"/>
        <v>0</v>
      </c>
      <c r="AN81" s="15">
        <f t="shared" si="261"/>
        <v>0</v>
      </c>
      <c r="AO81" s="83"/>
      <c r="AP81" s="12"/>
      <c r="AQ81" s="13">
        <f t="shared" si="246"/>
        <v>0</v>
      </c>
      <c r="AR81" s="13">
        <f t="shared" si="262"/>
        <v>0</v>
      </c>
      <c r="AS81" s="13">
        <f>IF(AR81&lt;'タスク基本情報シート'!$E$18,AR81,'タスク基本情報シート'!$E$18)</f>
        <v>0</v>
      </c>
      <c r="AT81" s="13">
        <f>LARGE(AS77:AS86,5)</f>
        <v>0</v>
      </c>
      <c r="AU81" s="15">
        <f t="shared" si="275"/>
        <v>0</v>
      </c>
      <c r="AV81" s="83">
        <v>1</v>
      </c>
      <c r="AW81" s="12">
        <v>18</v>
      </c>
      <c r="AX81" s="26">
        <f t="shared" si="263"/>
        <v>78</v>
      </c>
      <c r="AY81" s="15">
        <f>IF(AX81&lt;'タスク基本情報シート'!$E$20,AX81,'タスク基本情報シート'!$E$20)</f>
        <v>78</v>
      </c>
      <c r="AZ81" s="83"/>
      <c r="BA81" s="12"/>
      <c r="BB81" s="13">
        <f t="shared" si="247"/>
        <v>0</v>
      </c>
      <c r="BC81" s="13">
        <f>IF(BB81&lt;'タスク基本情報シート'!$E$13,BB81,'タスク基本情報シート'!$E$13)</f>
        <v>0</v>
      </c>
      <c r="BD81" s="45"/>
      <c r="BE81" s="17"/>
      <c r="BG81" s="390"/>
      <c r="BH81" s="391"/>
      <c r="BI81" s="77">
        <v>1</v>
      </c>
      <c r="BJ81" s="12">
        <v>48</v>
      </c>
      <c r="BK81" s="13">
        <f t="shared" si="248"/>
        <v>108</v>
      </c>
      <c r="BL81" s="13">
        <f t="shared" si="276"/>
        <v>90</v>
      </c>
      <c r="BM81" s="15">
        <f t="shared" si="264"/>
        <v>90</v>
      </c>
      <c r="BN81" s="77">
        <v>1</v>
      </c>
      <c r="BO81" s="12">
        <v>6</v>
      </c>
      <c r="BP81" s="47">
        <f t="shared" si="249"/>
        <v>66</v>
      </c>
      <c r="BQ81" s="15">
        <f t="shared" si="265"/>
        <v>2</v>
      </c>
      <c r="BR81" s="83"/>
      <c r="BS81" s="12">
        <v>40</v>
      </c>
      <c r="BT81" s="13">
        <f t="shared" si="250"/>
        <v>40</v>
      </c>
      <c r="BU81" s="13">
        <f t="shared" si="266"/>
        <v>0</v>
      </c>
      <c r="BV81" s="13">
        <f>IF(BU81&lt;'タスク基本情報シート'!$E$18,BU81,'タスク基本情報シート'!$E$18)</f>
        <v>0</v>
      </c>
      <c r="BW81" s="13">
        <f>LARGE(BV77:BV86,5)</f>
        <v>0</v>
      </c>
      <c r="BX81" s="15">
        <f t="shared" si="277"/>
        <v>0</v>
      </c>
      <c r="BY81" s="83"/>
      <c r="BZ81" s="12">
        <v>38</v>
      </c>
      <c r="CA81" s="26">
        <f t="shared" si="267"/>
        <v>38</v>
      </c>
      <c r="CB81" s="15">
        <f>IF(CA81&lt;'タスク基本情報シート'!$E$20,CA81,'タスク基本情報シート'!$E$20)</f>
        <v>38</v>
      </c>
      <c r="CC81" s="83">
        <v>2</v>
      </c>
      <c r="CD81" s="12">
        <v>49</v>
      </c>
      <c r="CE81" s="13">
        <f t="shared" si="251"/>
        <v>169</v>
      </c>
      <c r="CF81" s="13">
        <f>IF(CE81&lt;'タスク基本情報シート'!$E$13,CE81,'タスク基本情報シート'!$E$13)</f>
        <v>169</v>
      </c>
      <c r="CG81" s="45"/>
      <c r="CH81" s="17"/>
      <c r="CJ81" s="390"/>
      <c r="CK81" s="391"/>
      <c r="CL81" s="77">
        <v>1</v>
      </c>
      <c r="CM81" s="12">
        <v>31</v>
      </c>
      <c r="CN81" s="13">
        <f t="shared" si="252"/>
        <v>91</v>
      </c>
      <c r="CO81" s="13">
        <f t="shared" si="278"/>
        <v>90</v>
      </c>
      <c r="CP81" s="15">
        <f t="shared" si="268"/>
        <v>90</v>
      </c>
      <c r="CQ81" s="83">
        <v>4</v>
      </c>
      <c r="CR81" s="12">
        <v>10</v>
      </c>
      <c r="CS81" s="47">
        <f t="shared" si="253"/>
        <v>250</v>
      </c>
      <c r="CT81" s="15">
        <f t="shared" si="269"/>
        <v>8</v>
      </c>
      <c r="CU81" s="83"/>
      <c r="CV81" s="12"/>
      <c r="CW81" s="13">
        <f t="shared" si="254"/>
        <v>0</v>
      </c>
      <c r="CX81" s="13">
        <f t="shared" si="270"/>
        <v>0</v>
      </c>
      <c r="CY81" s="13">
        <f>IF(CX81&lt;'タスク基本情報シート'!$E$18,CX81,'タスク基本情報シート'!$E$18)</f>
        <v>0</v>
      </c>
      <c r="CZ81" s="13">
        <f>LARGE(CY77:CY86,5)</f>
        <v>0</v>
      </c>
      <c r="DA81" s="15">
        <f t="shared" si="279"/>
        <v>0</v>
      </c>
      <c r="DB81" s="83">
        <v>2</v>
      </c>
      <c r="DC81" s="12">
        <v>44</v>
      </c>
      <c r="DD81" s="26">
        <f t="shared" si="271"/>
        <v>164</v>
      </c>
      <c r="DE81" s="15">
        <f>IF(DD81&lt;'タスク基本情報シート'!$E$20,DD81,'タスク基本情報シート'!$E$20)</f>
        <v>164</v>
      </c>
      <c r="DF81" s="83">
        <v>1</v>
      </c>
      <c r="DG81" s="12">
        <v>41</v>
      </c>
      <c r="DH81" s="13">
        <f t="shared" si="255"/>
        <v>101</v>
      </c>
      <c r="DI81" s="13">
        <f>IF(DH81&lt;'タスク基本情報シート'!$E$13,DH81,'タスク基本情報シート'!$E$13)</f>
        <v>101</v>
      </c>
      <c r="DJ81" s="45"/>
      <c r="DK81" s="17"/>
    </row>
    <row r="82" spans="1:115" ht="13.5" customHeight="1">
      <c r="A82" s="390"/>
      <c r="B82" s="391"/>
      <c r="C82" s="83">
        <v>1</v>
      </c>
      <c r="D82" s="12">
        <v>32</v>
      </c>
      <c r="E82" s="13">
        <f t="shared" si="240"/>
        <v>92</v>
      </c>
      <c r="F82" s="13">
        <f t="shared" si="272"/>
        <v>105</v>
      </c>
      <c r="G82" s="15">
        <f t="shared" si="256"/>
        <v>0</v>
      </c>
      <c r="H82" s="77"/>
      <c r="I82" s="12"/>
      <c r="J82" s="47">
        <f t="shared" si="241"/>
        <v>0</v>
      </c>
      <c r="K82" s="15">
        <f t="shared" si="257"/>
        <v>0</v>
      </c>
      <c r="L82" s="77"/>
      <c r="M82" s="12"/>
      <c r="N82" s="13">
        <f t="shared" si="242"/>
        <v>0</v>
      </c>
      <c r="O82" s="13">
        <f t="shared" si="258"/>
        <v>0</v>
      </c>
      <c r="P82" s="13">
        <f>IF(O82&lt;'タスク基本情報シート'!$E$18,O82,'タスク基本情報シート'!$E$18)</f>
        <v>0</v>
      </c>
      <c r="Q82" s="13">
        <f>LARGE(P77:P86,6)</f>
        <v>0</v>
      </c>
      <c r="R82" s="15">
        <f t="shared" si="273"/>
        <v>0</v>
      </c>
      <c r="S82" s="83"/>
      <c r="T82" s="12">
        <v>53</v>
      </c>
      <c r="U82" s="26">
        <f t="shared" si="259"/>
        <v>53</v>
      </c>
      <c r="V82" s="15">
        <f>IF(U82&lt;'タスク基本情報シート'!$E$20,U82,'タスク基本情報シート'!$E$20)</f>
        <v>53</v>
      </c>
      <c r="W82" s="83">
        <v>1</v>
      </c>
      <c r="X82" s="12">
        <v>20</v>
      </c>
      <c r="Y82" s="13">
        <f t="shared" si="243"/>
        <v>80</v>
      </c>
      <c r="Z82" s="13">
        <f>IF(Y82&lt;'タスク基本情報シート'!$E$13,Y82,'タスク基本情報シート'!$E$13)</f>
        <v>80</v>
      </c>
      <c r="AA82" s="45"/>
      <c r="AB82" s="17"/>
      <c r="AD82" s="390"/>
      <c r="AE82" s="391"/>
      <c r="AF82" s="77">
        <v>1</v>
      </c>
      <c r="AG82" s="12">
        <v>45</v>
      </c>
      <c r="AH82" s="13">
        <f t="shared" si="244"/>
        <v>105</v>
      </c>
      <c r="AI82" s="13">
        <f t="shared" si="274"/>
        <v>105</v>
      </c>
      <c r="AJ82" s="15">
        <f t="shared" si="260"/>
        <v>105</v>
      </c>
      <c r="AK82" s="77"/>
      <c r="AL82" s="12"/>
      <c r="AM82" s="47">
        <f t="shared" si="245"/>
        <v>0</v>
      </c>
      <c r="AN82" s="15">
        <f t="shared" si="261"/>
        <v>0</v>
      </c>
      <c r="AO82" s="83"/>
      <c r="AP82" s="12"/>
      <c r="AQ82" s="13">
        <f t="shared" si="246"/>
        <v>0</v>
      </c>
      <c r="AR82" s="13">
        <f t="shared" si="262"/>
        <v>0</v>
      </c>
      <c r="AS82" s="13">
        <f>IF(AR82&lt;'タスク基本情報シート'!$E$18,AR82,'タスク基本情報シート'!$E$18)</f>
        <v>0</v>
      </c>
      <c r="AT82" s="13">
        <f>LARGE(AS77:AS86,6)</f>
        <v>0</v>
      </c>
      <c r="AU82" s="15">
        <f t="shared" si="275"/>
        <v>0</v>
      </c>
      <c r="AV82" s="83">
        <v>2</v>
      </c>
      <c r="AW82" s="12">
        <v>30</v>
      </c>
      <c r="AX82" s="26">
        <f t="shared" si="263"/>
        <v>150</v>
      </c>
      <c r="AY82" s="15">
        <f>IF(AX82&lt;'タスク基本情報シート'!$E$20,AX82,'タスク基本情報シート'!$E$20)</f>
        <v>150</v>
      </c>
      <c r="AZ82" s="83"/>
      <c r="BA82" s="12"/>
      <c r="BB82" s="13">
        <f t="shared" si="247"/>
        <v>0</v>
      </c>
      <c r="BC82" s="13">
        <f>IF(BB82&lt;'タスク基本情報シート'!$E$13,BB82,'タスク基本情報シート'!$E$13)</f>
        <v>0</v>
      </c>
      <c r="BD82" s="45"/>
      <c r="BE82" s="17"/>
      <c r="BG82" s="390"/>
      <c r="BH82" s="391"/>
      <c r="BI82" s="83"/>
      <c r="BJ82" s="12"/>
      <c r="BK82" s="13">
        <f t="shared" si="248"/>
        <v>0</v>
      </c>
      <c r="BL82" s="13">
        <f t="shared" si="276"/>
        <v>105</v>
      </c>
      <c r="BM82" s="15">
        <f t="shared" si="264"/>
        <v>0</v>
      </c>
      <c r="BN82" s="77"/>
      <c r="BO82" s="12">
        <v>40</v>
      </c>
      <c r="BP82" s="47">
        <f t="shared" si="249"/>
        <v>40</v>
      </c>
      <c r="BQ82" s="15">
        <f t="shared" si="265"/>
        <v>1</v>
      </c>
      <c r="BR82" s="83"/>
      <c r="BS82" s="12"/>
      <c r="BT82" s="13">
        <f t="shared" si="250"/>
        <v>0</v>
      </c>
      <c r="BU82" s="13">
        <f t="shared" si="266"/>
        <v>0</v>
      </c>
      <c r="BV82" s="13">
        <f>IF(BU82&lt;'タスク基本情報シート'!$E$18,BU82,'タスク基本情報シート'!$E$18)</f>
        <v>0</v>
      </c>
      <c r="BW82" s="13">
        <f>LARGE(BV77:BV86,6)</f>
        <v>0</v>
      </c>
      <c r="BX82" s="15">
        <f t="shared" si="277"/>
        <v>0</v>
      </c>
      <c r="BY82" s="83">
        <v>2</v>
      </c>
      <c r="BZ82" s="12">
        <v>10</v>
      </c>
      <c r="CA82" s="26">
        <f t="shared" si="267"/>
        <v>130</v>
      </c>
      <c r="CB82" s="15">
        <f>IF(CA82&lt;'タスク基本情報シート'!$E$20,CA82,'タスク基本情報シート'!$E$20)</f>
        <v>130</v>
      </c>
      <c r="CC82" s="83">
        <v>1</v>
      </c>
      <c r="CD82" s="12">
        <v>8</v>
      </c>
      <c r="CE82" s="13">
        <f t="shared" si="251"/>
        <v>68</v>
      </c>
      <c r="CF82" s="13">
        <f>IF(CE82&lt;'タスク基本情報シート'!$E$13,CE82,'タスク基本情報シート'!$E$13)</f>
        <v>68</v>
      </c>
      <c r="CG82" s="45"/>
      <c r="CH82" s="17"/>
      <c r="CJ82" s="390"/>
      <c r="CK82" s="391"/>
      <c r="CL82" s="83">
        <v>1</v>
      </c>
      <c r="CM82" s="12">
        <v>45</v>
      </c>
      <c r="CN82" s="13">
        <f t="shared" si="252"/>
        <v>105</v>
      </c>
      <c r="CO82" s="13">
        <f t="shared" si="278"/>
        <v>105</v>
      </c>
      <c r="CP82" s="15">
        <f t="shared" si="268"/>
        <v>105</v>
      </c>
      <c r="CQ82" s="83"/>
      <c r="CR82" s="12"/>
      <c r="CS82" s="47">
        <f t="shared" si="253"/>
        <v>0</v>
      </c>
      <c r="CT82" s="15">
        <f t="shared" si="269"/>
        <v>0</v>
      </c>
      <c r="CU82" s="83"/>
      <c r="CV82" s="12"/>
      <c r="CW82" s="13">
        <f t="shared" si="254"/>
        <v>0</v>
      </c>
      <c r="CX82" s="13">
        <f t="shared" si="270"/>
        <v>0</v>
      </c>
      <c r="CY82" s="13">
        <f>IF(CX82&lt;'タスク基本情報シート'!$E$18,CX82,'タスク基本情報シート'!$E$18)</f>
        <v>0</v>
      </c>
      <c r="CZ82" s="13">
        <f>LARGE(CY77:CY86,6)</f>
        <v>0</v>
      </c>
      <c r="DA82" s="15">
        <f t="shared" si="279"/>
        <v>0</v>
      </c>
      <c r="DB82" s="83"/>
      <c r="DC82" s="12"/>
      <c r="DD82" s="26">
        <f t="shared" si="271"/>
        <v>0</v>
      </c>
      <c r="DE82" s="15">
        <f>IF(DD82&lt;'タスク基本情報シート'!$E$20,DD82,'タスク基本情報シート'!$E$20)</f>
        <v>0</v>
      </c>
      <c r="DF82" s="83"/>
      <c r="DG82" s="12"/>
      <c r="DH82" s="13">
        <f t="shared" si="255"/>
        <v>0</v>
      </c>
      <c r="DI82" s="13">
        <f>IF(DH82&lt;'タスク基本情報シート'!$E$13,DH82,'タスク基本情報シート'!$E$13)</f>
        <v>0</v>
      </c>
      <c r="DJ82" s="45"/>
      <c r="DK82" s="17"/>
    </row>
    <row r="83" spans="1:115" ht="13.5" customHeight="1">
      <c r="A83" s="390"/>
      <c r="B83" s="391"/>
      <c r="C83" s="83">
        <v>1</v>
      </c>
      <c r="D83" s="12">
        <v>36</v>
      </c>
      <c r="E83" s="13">
        <f t="shared" si="240"/>
        <v>96</v>
      </c>
      <c r="F83" s="13">
        <f t="shared" si="272"/>
        <v>105</v>
      </c>
      <c r="G83" s="15">
        <f t="shared" si="256"/>
        <v>0</v>
      </c>
      <c r="H83" s="77"/>
      <c r="I83" s="12"/>
      <c r="J83" s="47">
        <f t="shared" si="241"/>
        <v>0</v>
      </c>
      <c r="K83" s="15">
        <f t="shared" si="257"/>
        <v>0</v>
      </c>
      <c r="L83" s="77"/>
      <c r="M83" s="12"/>
      <c r="N83" s="13">
        <f t="shared" si="242"/>
        <v>0</v>
      </c>
      <c r="O83" s="13">
        <f t="shared" si="258"/>
        <v>0</v>
      </c>
      <c r="P83" s="13">
        <f>IF(O83&lt;'タスク基本情報シート'!$E$18,O83,'タスク基本情報シート'!$E$18)</f>
        <v>0</v>
      </c>
      <c r="Q83" s="13">
        <f>LARGE(P77:P86,7)</f>
        <v>0</v>
      </c>
      <c r="R83" s="15">
        <f t="shared" si="273"/>
        <v>0</v>
      </c>
      <c r="S83" s="83"/>
      <c r="T83" s="12">
        <v>51</v>
      </c>
      <c r="U83" s="26">
        <f t="shared" si="259"/>
        <v>51</v>
      </c>
      <c r="V83" s="15">
        <f>IF(U83&lt;'タスク基本情報シート'!$E$20,U83,'タスク基本情報シート'!$E$20)</f>
        <v>51</v>
      </c>
      <c r="W83" s="83"/>
      <c r="X83" s="12"/>
      <c r="Y83" s="13">
        <f t="shared" si="243"/>
        <v>0</v>
      </c>
      <c r="Z83" s="13">
        <f>IF(Y83&lt;'タスク基本情報シート'!$E$13,Y83,'タスク基本情報シート'!$E$13)</f>
        <v>0</v>
      </c>
      <c r="AA83" s="16"/>
      <c r="AB83" s="17"/>
      <c r="AD83" s="390"/>
      <c r="AE83" s="391"/>
      <c r="AF83" s="83"/>
      <c r="AG83" s="12"/>
      <c r="AH83" s="13">
        <f t="shared" si="244"/>
        <v>0</v>
      </c>
      <c r="AI83" s="13">
        <f t="shared" si="274"/>
        <v>120</v>
      </c>
      <c r="AJ83" s="15">
        <f t="shared" si="260"/>
        <v>0</v>
      </c>
      <c r="AK83" s="77"/>
      <c r="AL83" s="12"/>
      <c r="AM83" s="47">
        <f t="shared" si="245"/>
        <v>0</v>
      </c>
      <c r="AN83" s="15">
        <f t="shared" si="261"/>
        <v>0</v>
      </c>
      <c r="AO83" s="83"/>
      <c r="AP83" s="12"/>
      <c r="AQ83" s="13">
        <f t="shared" si="246"/>
        <v>0</v>
      </c>
      <c r="AR83" s="13">
        <f t="shared" si="262"/>
        <v>0</v>
      </c>
      <c r="AS83" s="13">
        <f>IF(AR83&lt;'タスク基本情報シート'!$E$18,AR83,'タスク基本情報シート'!$E$18)</f>
        <v>0</v>
      </c>
      <c r="AT83" s="13">
        <f>LARGE(AS77:AS86,7)</f>
        <v>0</v>
      </c>
      <c r="AU83" s="15">
        <f t="shared" si="275"/>
        <v>0</v>
      </c>
      <c r="AV83" s="83"/>
      <c r="AW83" s="12"/>
      <c r="AX83" s="26">
        <f t="shared" si="263"/>
        <v>0</v>
      </c>
      <c r="AY83" s="15">
        <f>IF(AX83&lt;'タスク基本情報シート'!$E$20,AX83,'タスク基本情報シート'!$E$20)</f>
        <v>0</v>
      </c>
      <c r="AZ83" s="83"/>
      <c r="BA83" s="12"/>
      <c r="BB83" s="13">
        <f t="shared" si="247"/>
        <v>0</v>
      </c>
      <c r="BC83" s="13">
        <f>IF(BB83&lt;'タスク基本情報シート'!$E$13,BB83,'タスク基本情報シート'!$E$13)</f>
        <v>0</v>
      </c>
      <c r="BD83" s="16"/>
      <c r="BE83" s="17"/>
      <c r="BG83" s="390"/>
      <c r="BH83" s="391"/>
      <c r="BI83" s="83"/>
      <c r="BJ83" s="12"/>
      <c r="BK83" s="13">
        <f t="shared" si="248"/>
        <v>0</v>
      </c>
      <c r="BL83" s="13">
        <f t="shared" si="276"/>
        <v>105</v>
      </c>
      <c r="BM83" s="15">
        <f t="shared" si="264"/>
        <v>0</v>
      </c>
      <c r="BN83" s="77">
        <v>1</v>
      </c>
      <c r="BO83" s="12">
        <v>31</v>
      </c>
      <c r="BP83" s="47">
        <f t="shared" si="249"/>
        <v>91</v>
      </c>
      <c r="BQ83" s="15">
        <f t="shared" si="265"/>
        <v>3</v>
      </c>
      <c r="BR83" s="83"/>
      <c r="BS83" s="12"/>
      <c r="BT83" s="13">
        <f t="shared" si="250"/>
        <v>0</v>
      </c>
      <c r="BU83" s="13">
        <f t="shared" si="266"/>
        <v>0</v>
      </c>
      <c r="BV83" s="13">
        <f>IF(BU83&lt;'タスク基本情報シート'!$E$18,BU83,'タスク基本情報シート'!$E$18)</f>
        <v>0</v>
      </c>
      <c r="BW83" s="13">
        <f>LARGE(BV77:BV86,7)</f>
        <v>0</v>
      </c>
      <c r="BX83" s="15">
        <f t="shared" si="277"/>
        <v>0</v>
      </c>
      <c r="BY83" s="83">
        <v>1</v>
      </c>
      <c r="BZ83" s="12">
        <v>23</v>
      </c>
      <c r="CA83" s="26">
        <f t="shared" si="267"/>
        <v>83</v>
      </c>
      <c r="CB83" s="15">
        <f>IF(CA83&lt;'タスク基本情報シート'!$E$20,CA83,'タスク基本情報シート'!$E$20)</f>
        <v>83</v>
      </c>
      <c r="CC83" s="83"/>
      <c r="CD83" s="12"/>
      <c r="CE83" s="13">
        <f t="shared" si="251"/>
        <v>0</v>
      </c>
      <c r="CF83" s="13">
        <f>IF(CE83&lt;'タスク基本情報シート'!$E$13,CE83,'タスク基本情報シート'!$E$13)</f>
        <v>0</v>
      </c>
      <c r="CG83" s="16"/>
      <c r="CH83" s="17"/>
      <c r="CJ83" s="390"/>
      <c r="CK83" s="391"/>
      <c r="CL83" s="83"/>
      <c r="CM83" s="12"/>
      <c r="CN83" s="13">
        <f t="shared" si="252"/>
        <v>0</v>
      </c>
      <c r="CO83" s="13">
        <f t="shared" si="278"/>
        <v>120</v>
      </c>
      <c r="CP83" s="15">
        <f t="shared" si="268"/>
        <v>0</v>
      </c>
      <c r="CQ83" s="83"/>
      <c r="CR83" s="12"/>
      <c r="CS83" s="47">
        <f t="shared" si="253"/>
        <v>0</v>
      </c>
      <c r="CT83" s="15">
        <f t="shared" si="269"/>
        <v>0</v>
      </c>
      <c r="CU83" s="83"/>
      <c r="CV83" s="12"/>
      <c r="CW83" s="13">
        <f t="shared" si="254"/>
        <v>0</v>
      </c>
      <c r="CX83" s="13">
        <f t="shared" si="270"/>
        <v>0</v>
      </c>
      <c r="CY83" s="13">
        <f>IF(CX83&lt;'タスク基本情報シート'!$E$18,CX83,'タスク基本情報シート'!$E$18)</f>
        <v>0</v>
      </c>
      <c r="CZ83" s="13">
        <f>LARGE(CY77:CY86,7)</f>
        <v>0</v>
      </c>
      <c r="DA83" s="15">
        <f t="shared" si="279"/>
        <v>0</v>
      </c>
      <c r="DB83" s="83"/>
      <c r="DC83" s="12"/>
      <c r="DD83" s="26">
        <f t="shared" si="271"/>
        <v>0</v>
      </c>
      <c r="DE83" s="15">
        <f>IF(DD83&lt;'タスク基本情報シート'!$E$20,DD83,'タスク基本情報シート'!$E$20)</f>
        <v>0</v>
      </c>
      <c r="DF83" s="83"/>
      <c r="DG83" s="12"/>
      <c r="DH83" s="13">
        <f t="shared" si="255"/>
        <v>0</v>
      </c>
      <c r="DI83" s="13">
        <f>IF(DH83&lt;'タスク基本情報シート'!$E$13,DH83,'タスク基本情報シート'!$E$13)</f>
        <v>0</v>
      </c>
      <c r="DJ83" s="16"/>
      <c r="DK83" s="17"/>
    </row>
    <row r="84" spans="1:115" ht="13.5" customHeight="1">
      <c r="A84" s="390"/>
      <c r="B84" s="391"/>
      <c r="C84" s="83"/>
      <c r="D84" s="12"/>
      <c r="E84" s="13">
        <f t="shared" si="240"/>
        <v>0</v>
      </c>
      <c r="F84" s="13">
        <f t="shared" si="272"/>
        <v>105</v>
      </c>
      <c r="G84" s="15">
        <f t="shared" si="256"/>
        <v>0</v>
      </c>
      <c r="H84" s="77"/>
      <c r="I84" s="12"/>
      <c r="J84" s="47">
        <f t="shared" si="241"/>
        <v>0</v>
      </c>
      <c r="K84" s="15">
        <f t="shared" si="257"/>
        <v>0</v>
      </c>
      <c r="L84" s="83"/>
      <c r="M84" s="12"/>
      <c r="N84" s="13">
        <f t="shared" si="242"/>
        <v>0</v>
      </c>
      <c r="O84" s="13">
        <f t="shared" si="258"/>
        <v>0</v>
      </c>
      <c r="P84" s="13">
        <f>IF(O84&lt;'タスク基本情報シート'!$E$18,O84,'タスク基本情報シート'!$E$18)</f>
        <v>0</v>
      </c>
      <c r="Q84" s="13">
        <f>LARGE(P77:P86,8)</f>
        <v>0</v>
      </c>
      <c r="R84" s="15">
        <f t="shared" si="273"/>
        <v>0</v>
      </c>
      <c r="S84" s="83"/>
      <c r="T84" s="12"/>
      <c r="U84" s="26">
        <f t="shared" si="259"/>
        <v>0</v>
      </c>
      <c r="V84" s="15">
        <f>IF(U84&lt;'タスク基本情報シート'!$E$20,U84,'タスク基本情報シート'!$E$20)</f>
        <v>0</v>
      </c>
      <c r="W84" s="83"/>
      <c r="X84" s="12"/>
      <c r="Y84" s="13">
        <f t="shared" si="243"/>
        <v>0</v>
      </c>
      <c r="Z84" s="13">
        <f>IF(Y84&lt;'タスク基本情報シート'!$E$13,Y84,'タスク基本情報シート'!$E$13)</f>
        <v>0</v>
      </c>
      <c r="AA84" s="16"/>
      <c r="AB84" s="17"/>
      <c r="AD84" s="390"/>
      <c r="AE84" s="391"/>
      <c r="AF84" s="83"/>
      <c r="AG84" s="12"/>
      <c r="AH84" s="13">
        <f t="shared" si="244"/>
        <v>0</v>
      </c>
      <c r="AI84" s="13">
        <f t="shared" si="274"/>
        <v>120</v>
      </c>
      <c r="AJ84" s="15">
        <f t="shared" si="260"/>
        <v>0</v>
      </c>
      <c r="AK84" s="83"/>
      <c r="AL84" s="12"/>
      <c r="AM84" s="47">
        <f t="shared" si="245"/>
        <v>0</v>
      </c>
      <c r="AN84" s="15">
        <f t="shared" si="261"/>
        <v>0</v>
      </c>
      <c r="AO84" s="83"/>
      <c r="AP84" s="12"/>
      <c r="AQ84" s="13">
        <f t="shared" si="246"/>
        <v>0</v>
      </c>
      <c r="AR84" s="13">
        <f t="shared" si="262"/>
        <v>0</v>
      </c>
      <c r="AS84" s="13">
        <f>IF(AR84&lt;'タスク基本情報シート'!$E$18,AR84,'タスク基本情報シート'!$E$18)</f>
        <v>0</v>
      </c>
      <c r="AT84" s="13">
        <f>LARGE(AS77:AS86,8)</f>
        <v>0</v>
      </c>
      <c r="AU84" s="15">
        <f t="shared" si="275"/>
        <v>0</v>
      </c>
      <c r="AV84" s="83"/>
      <c r="AW84" s="12"/>
      <c r="AX84" s="26">
        <f t="shared" si="263"/>
        <v>0</v>
      </c>
      <c r="AY84" s="15">
        <f>IF(AX84&lt;'タスク基本情報シート'!$E$20,AX84,'タスク基本情報シート'!$E$20)</f>
        <v>0</v>
      </c>
      <c r="AZ84" s="83"/>
      <c r="BA84" s="12"/>
      <c r="BB84" s="13">
        <f t="shared" si="247"/>
        <v>0</v>
      </c>
      <c r="BC84" s="13">
        <f>IF(BB84&lt;'タスク基本情報シート'!$E$13,BB84,'タスク基本情報シート'!$E$13)</f>
        <v>0</v>
      </c>
      <c r="BD84" s="16"/>
      <c r="BE84" s="17"/>
      <c r="BG84" s="390"/>
      <c r="BH84" s="391"/>
      <c r="BI84" s="83"/>
      <c r="BJ84" s="12"/>
      <c r="BK84" s="13">
        <f t="shared" si="248"/>
        <v>0</v>
      </c>
      <c r="BL84" s="13">
        <f t="shared" si="276"/>
        <v>105</v>
      </c>
      <c r="BM84" s="15">
        <f t="shared" si="264"/>
        <v>0</v>
      </c>
      <c r="BN84" s="83">
        <v>1</v>
      </c>
      <c r="BO84" s="12">
        <v>19</v>
      </c>
      <c r="BP84" s="47">
        <f t="shared" si="249"/>
        <v>79</v>
      </c>
      <c r="BQ84" s="15">
        <f t="shared" si="265"/>
        <v>2</v>
      </c>
      <c r="BR84" s="83"/>
      <c r="BS84" s="12"/>
      <c r="BT84" s="13">
        <f t="shared" si="250"/>
        <v>0</v>
      </c>
      <c r="BU84" s="13">
        <f t="shared" si="266"/>
        <v>0</v>
      </c>
      <c r="BV84" s="13">
        <f>IF(BU84&lt;'タスク基本情報シート'!$E$18,BU84,'タスク基本情報シート'!$E$18)</f>
        <v>0</v>
      </c>
      <c r="BW84" s="13">
        <f>LARGE(BV77:BV86,8)</f>
        <v>0</v>
      </c>
      <c r="BX84" s="15">
        <f t="shared" si="277"/>
        <v>0</v>
      </c>
      <c r="BY84" s="83"/>
      <c r="BZ84" s="12"/>
      <c r="CA84" s="26">
        <f t="shared" si="267"/>
        <v>0</v>
      </c>
      <c r="CB84" s="15">
        <f>IF(CA84&lt;'タスク基本情報シート'!$E$20,CA84,'タスク基本情報シート'!$E$20)</f>
        <v>0</v>
      </c>
      <c r="CC84" s="83"/>
      <c r="CD84" s="12"/>
      <c r="CE84" s="13">
        <f t="shared" si="251"/>
        <v>0</v>
      </c>
      <c r="CF84" s="13">
        <f>IF(CE84&lt;'タスク基本情報シート'!$E$13,CE84,'タスク基本情報シート'!$E$13)</f>
        <v>0</v>
      </c>
      <c r="CG84" s="16"/>
      <c r="CH84" s="17"/>
      <c r="CJ84" s="390"/>
      <c r="CK84" s="391"/>
      <c r="CL84" s="83"/>
      <c r="CM84" s="12"/>
      <c r="CN84" s="13">
        <f t="shared" si="252"/>
        <v>0</v>
      </c>
      <c r="CO84" s="13">
        <f t="shared" si="278"/>
        <v>120</v>
      </c>
      <c r="CP84" s="15">
        <f t="shared" si="268"/>
        <v>0</v>
      </c>
      <c r="CQ84" s="83"/>
      <c r="CR84" s="12"/>
      <c r="CS84" s="47">
        <f t="shared" si="253"/>
        <v>0</v>
      </c>
      <c r="CT84" s="15">
        <f t="shared" si="269"/>
        <v>0</v>
      </c>
      <c r="CU84" s="83"/>
      <c r="CV84" s="12"/>
      <c r="CW84" s="13">
        <f t="shared" si="254"/>
        <v>0</v>
      </c>
      <c r="CX84" s="13">
        <f t="shared" si="270"/>
        <v>0</v>
      </c>
      <c r="CY84" s="13">
        <f>IF(CX84&lt;'タスク基本情報シート'!$E$18,CX84,'タスク基本情報シート'!$E$18)</f>
        <v>0</v>
      </c>
      <c r="CZ84" s="13">
        <f>LARGE(CY77:CY86,8)</f>
        <v>0</v>
      </c>
      <c r="DA84" s="15">
        <f t="shared" si="279"/>
        <v>0</v>
      </c>
      <c r="DB84" s="83"/>
      <c r="DC84" s="12"/>
      <c r="DD84" s="26">
        <f t="shared" si="271"/>
        <v>0</v>
      </c>
      <c r="DE84" s="15">
        <f>IF(DD84&lt;'タスク基本情報シート'!$E$20,DD84,'タスク基本情報シート'!$E$20)</f>
        <v>0</v>
      </c>
      <c r="DF84" s="83"/>
      <c r="DG84" s="12"/>
      <c r="DH84" s="13">
        <f t="shared" si="255"/>
        <v>0</v>
      </c>
      <c r="DI84" s="13">
        <f>IF(DH84&lt;'タスク基本情報シート'!$E$13,DH84,'タスク基本情報シート'!$E$13)</f>
        <v>0</v>
      </c>
      <c r="DJ84" s="16"/>
      <c r="DK84" s="17"/>
    </row>
    <row r="85" spans="1:115" ht="13.5" customHeight="1">
      <c r="A85" s="390"/>
      <c r="B85" s="391"/>
      <c r="C85" s="83"/>
      <c r="D85" s="12"/>
      <c r="E85" s="13">
        <f t="shared" si="240"/>
        <v>0</v>
      </c>
      <c r="F85" s="13">
        <f t="shared" si="272"/>
        <v>105</v>
      </c>
      <c r="G85" s="15">
        <f t="shared" si="256"/>
        <v>0</v>
      </c>
      <c r="H85" s="77"/>
      <c r="I85" s="12"/>
      <c r="J85" s="47">
        <f t="shared" si="241"/>
        <v>0</v>
      </c>
      <c r="K85" s="15">
        <f t="shared" si="257"/>
        <v>0</v>
      </c>
      <c r="L85" s="83"/>
      <c r="M85" s="12"/>
      <c r="N85" s="13">
        <f t="shared" si="242"/>
        <v>0</v>
      </c>
      <c r="O85" s="13">
        <f t="shared" si="258"/>
        <v>0</v>
      </c>
      <c r="P85" s="13">
        <f>IF(O85&lt;'タスク基本情報シート'!$E$18,O85,'タスク基本情報シート'!$E$18)</f>
        <v>0</v>
      </c>
      <c r="Q85" s="13">
        <f>LARGE(P77:P86,9)</f>
        <v>0</v>
      </c>
      <c r="R85" s="15">
        <f t="shared" si="273"/>
        <v>0</v>
      </c>
      <c r="S85" s="88"/>
      <c r="T85" s="27"/>
      <c r="U85" s="27"/>
      <c r="V85" s="29"/>
      <c r="W85" s="83"/>
      <c r="X85" s="12"/>
      <c r="Y85" s="13">
        <f t="shared" si="243"/>
        <v>0</v>
      </c>
      <c r="Z85" s="13">
        <f>IF(Y85&lt;'タスク基本情報シート'!$E$13,Y85,'タスク基本情報シート'!$E$13)</f>
        <v>0</v>
      </c>
      <c r="AA85" s="16"/>
      <c r="AB85" s="17"/>
      <c r="AD85" s="390"/>
      <c r="AE85" s="391"/>
      <c r="AF85" s="83"/>
      <c r="AG85" s="12"/>
      <c r="AH85" s="13">
        <f t="shared" si="244"/>
        <v>0</v>
      </c>
      <c r="AI85" s="13">
        <f t="shared" si="274"/>
        <v>120</v>
      </c>
      <c r="AJ85" s="15">
        <f t="shared" si="260"/>
        <v>0</v>
      </c>
      <c r="AK85" s="83"/>
      <c r="AL85" s="12"/>
      <c r="AM85" s="47">
        <f t="shared" si="245"/>
        <v>0</v>
      </c>
      <c r="AN85" s="15">
        <f t="shared" si="261"/>
        <v>0</v>
      </c>
      <c r="AO85" s="83"/>
      <c r="AP85" s="12"/>
      <c r="AQ85" s="13">
        <f t="shared" si="246"/>
        <v>0</v>
      </c>
      <c r="AR85" s="13">
        <f t="shared" si="262"/>
        <v>0</v>
      </c>
      <c r="AS85" s="13">
        <f>IF(AR85&lt;'タスク基本情報シート'!$E$18,AR85,'タスク基本情報シート'!$E$18)</f>
        <v>0</v>
      </c>
      <c r="AT85" s="13">
        <f>LARGE(AS77:AS86,9)</f>
        <v>0</v>
      </c>
      <c r="AU85" s="15">
        <f t="shared" si="275"/>
        <v>0</v>
      </c>
      <c r="AV85" s="88"/>
      <c r="AW85" s="27"/>
      <c r="AX85" s="27"/>
      <c r="AY85" s="29"/>
      <c r="AZ85" s="83"/>
      <c r="BA85" s="12"/>
      <c r="BB85" s="13">
        <f t="shared" si="247"/>
        <v>0</v>
      </c>
      <c r="BC85" s="13">
        <f>IF(BB85&lt;'タスク基本情報シート'!$E$13,BB85,'タスク基本情報シート'!$E$13)</f>
        <v>0</v>
      </c>
      <c r="BD85" s="16"/>
      <c r="BE85" s="17"/>
      <c r="BG85" s="390"/>
      <c r="BH85" s="391"/>
      <c r="BI85" s="83"/>
      <c r="BJ85" s="12"/>
      <c r="BK85" s="13">
        <f t="shared" si="248"/>
        <v>0</v>
      </c>
      <c r="BL85" s="13">
        <f t="shared" si="276"/>
        <v>105</v>
      </c>
      <c r="BM85" s="15">
        <f t="shared" si="264"/>
        <v>0</v>
      </c>
      <c r="BN85" s="83"/>
      <c r="BO85" s="12"/>
      <c r="BP85" s="47">
        <f t="shared" si="249"/>
        <v>0</v>
      </c>
      <c r="BQ85" s="15">
        <f t="shared" si="265"/>
        <v>0</v>
      </c>
      <c r="BR85" s="83"/>
      <c r="BS85" s="12"/>
      <c r="BT85" s="13">
        <f t="shared" si="250"/>
        <v>0</v>
      </c>
      <c r="BU85" s="13">
        <f t="shared" si="266"/>
        <v>0</v>
      </c>
      <c r="BV85" s="13">
        <f>IF(BU85&lt;'タスク基本情報シート'!$E$18,BU85,'タスク基本情報シート'!$E$18)</f>
        <v>0</v>
      </c>
      <c r="BW85" s="13">
        <f>LARGE(BV77:BV86,9)</f>
        <v>0</v>
      </c>
      <c r="BX85" s="15">
        <f t="shared" si="277"/>
        <v>0</v>
      </c>
      <c r="BY85" s="88"/>
      <c r="BZ85" s="27"/>
      <c r="CA85" s="27"/>
      <c r="CB85" s="29"/>
      <c r="CC85" s="83"/>
      <c r="CD85" s="12"/>
      <c r="CE85" s="13">
        <f t="shared" si="251"/>
        <v>0</v>
      </c>
      <c r="CF85" s="13">
        <f>IF(CE85&lt;'タスク基本情報シート'!$E$13,CE85,'タスク基本情報シート'!$E$13)</f>
        <v>0</v>
      </c>
      <c r="CG85" s="16"/>
      <c r="CH85" s="17"/>
      <c r="CJ85" s="390"/>
      <c r="CK85" s="391"/>
      <c r="CL85" s="83"/>
      <c r="CM85" s="12"/>
      <c r="CN85" s="13">
        <f t="shared" si="252"/>
        <v>0</v>
      </c>
      <c r="CO85" s="13">
        <f t="shared" si="278"/>
        <v>120</v>
      </c>
      <c r="CP85" s="15">
        <f t="shared" si="268"/>
        <v>0</v>
      </c>
      <c r="CQ85" s="83"/>
      <c r="CR85" s="12"/>
      <c r="CS85" s="47">
        <f t="shared" si="253"/>
        <v>0</v>
      </c>
      <c r="CT85" s="15">
        <f t="shared" si="269"/>
        <v>0</v>
      </c>
      <c r="CU85" s="83"/>
      <c r="CV85" s="12"/>
      <c r="CW85" s="13">
        <f t="shared" si="254"/>
        <v>0</v>
      </c>
      <c r="CX85" s="13">
        <f t="shared" si="270"/>
        <v>0</v>
      </c>
      <c r="CY85" s="13">
        <f>IF(CX85&lt;'タスク基本情報シート'!$E$18,CX85,'タスク基本情報シート'!$E$18)</f>
        <v>0</v>
      </c>
      <c r="CZ85" s="13">
        <f>LARGE(CY77:CY86,9)</f>
        <v>0</v>
      </c>
      <c r="DA85" s="15">
        <f t="shared" si="279"/>
        <v>0</v>
      </c>
      <c r="DB85" s="88"/>
      <c r="DC85" s="27"/>
      <c r="DD85" s="27"/>
      <c r="DE85" s="29"/>
      <c r="DF85" s="83"/>
      <c r="DG85" s="12"/>
      <c r="DH85" s="13">
        <f t="shared" si="255"/>
        <v>0</v>
      </c>
      <c r="DI85" s="13">
        <f>IF(DH85&lt;'タスク基本情報シート'!$E$13,DH85,'タスク基本情報シート'!$E$13)</f>
        <v>0</v>
      </c>
      <c r="DJ85" s="16"/>
      <c r="DK85" s="17"/>
    </row>
    <row r="86" spans="1:115" ht="14.25" customHeight="1" thickBot="1">
      <c r="A86" s="392"/>
      <c r="B86" s="393"/>
      <c r="C86" s="84"/>
      <c r="D86" s="18"/>
      <c r="E86" s="20">
        <f t="shared" si="240"/>
        <v>0</v>
      </c>
      <c r="F86" s="20">
        <f t="shared" si="272"/>
        <v>105</v>
      </c>
      <c r="G86" s="79">
        <f t="shared" si="256"/>
        <v>0</v>
      </c>
      <c r="H86" s="84"/>
      <c r="I86" s="18"/>
      <c r="J86" s="48">
        <f t="shared" si="241"/>
        <v>0</v>
      </c>
      <c r="K86" s="79">
        <f t="shared" si="257"/>
        <v>0</v>
      </c>
      <c r="L86" s="84"/>
      <c r="M86" s="18"/>
      <c r="N86" s="20">
        <f t="shared" si="242"/>
        <v>0</v>
      </c>
      <c r="O86" s="20">
        <f t="shared" si="258"/>
        <v>0</v>
      </c>
      <c r="P86" s="20">
        <f>IF(O86&lt;'タスク基本情報シート'!$E$18,O86,'タスク基本情報シート'!$E$18)</f>
        <v>0</v>
      </c>
      <c r="Q86" s="20">
        <f>LARGE(P77:P86,10)</f>
        <v>0</v>
      </c>
      <c r="R86" s="79">
        <f t="shared" si="273"/>
        <v>0</v>
      </c>
      <c r="S86" s="89"/>
      <c r="T86" s="30"/>
      <c r="U86" s="30"/>
      <c r="V86" s="31"/>
      <c r="W86" s="84"/>
      <c r="X86" s="18"/>
      <c r="Y86" s="20">
        <f t="shared" si="243"/>
        <v>0</v>
      </c>
      <c r="Z86" s="20">
        <f>IF(Y86&lt;'タスク基本情報シート'!$E$13,Y86,'タスク基本情報シート'!$E$13)</f>
        <v>0</v>
      </c>
      <c r="AA86" s="19"/>
      <c r="AB86" s="21"/>
      <c r="AD86" s="392"/>
      <c r="AE86" s="393"/>
      <c r="AF86" s="84"/>
      <c r="AG86" s="18"/>
      <c r="AH86" s="20">
        <f t="shared" si="244"/>
        <v>0</v>
      </c>
      <c r="AI86" s="20">
        <f t="shared" si="274"/>
        <v>120</v>
      </c>
      <c r="AJ86" s="79">
        <f t="shared" si="260"/>
        <v>0</v>
      </c>
      <c r="AK86" s="84"/>
      <c r="AL86" s="18"/>
      <c r="AM86" s="48">
        <f t="shared" si="245"/>
        <v>0</v>
      </c>
      <c r="AN86" s="79">
        <f t="shared" si="261"/>
        <v>0</v>
      </c>
      <c r="AO86" s="84"/>
      <c r="AP86" s="18"/>
      <c r="AQ86" s="20">
        <f t="shared" si="246"/>
        <v>0</v>
      </c>
      <c r="AR86" s="20">
        <f t="shared" si="262"/>
        <v>0</v>
      </c>
      <c r="AS86" s="20">
        <f>IF(AR86&lt;'タスク基本情報シート'!$E$18,AR86,'タスク基本情報シート'!$E$18)</f>
        <v>0</v>
      </c>
      <c r="AT86" s="20">
        <f>LARGE(AS77:AS86,10)</f>
        <v>0</v>
      </c>
      <c r="AU86" s="79">
        <f t="shared" si="275"/>
        <v>0</v>
      </c>
      <c r="AV86" s="89"/>
      <c r="AW86" s="30"/>
      <c r="AX86" s="30"/>
      <c r="AY86" s="31"/>
      <c r="AZ86" s="84"/>
      <c r="BA86" s="18"/>
      <c r="BB86" s="20">
        <f t="shared" si="247"/>
        <v>0</v>
      </c>
      <c r="BC86" s="20">
        <f>IF(BB86&lt;'タスク基本情報シート'!$E$13,BB86,'タスク基本情報シート'!$E$13)</f>
        <v>0</v>
      </c>
      <c r="BD86" s="19"/>
      <c r="BE86" s="21"/>
      <c r="BG86" s="392"/>
      <c r="BH86" s="393"/>
      <c r="BI86" s="84"/>
      <c r="BJ86" s="18"/>
      <c r="BK86" s="20">
        <f t="shared" si="248"/>
        <v>0</v>
      </c>
      <c r="BL86" s="20">
        <f t="shared" si="276"/>
        <v>105</v>
      </c>
      <c r="BM86" s="79">
        <f t="shared" si="264"/>
        <v>0</v>
      </c>
      <c r="BN86" s="84"/>
      <c r="BO86" s="18"/>
      <c r="BP86" s="48">
        <f t="shared" si="249"/>
        <v>0</v>
      </c>
      <c r="BQ86" s="79">
        <f t="shared" si="265"/>
        <v>0</v>
      </c>
      <c r="BR86" s="84"/>
      <c r="BS86" s="18"/>
      <c r="BT86" s="20">
        <f t="shared" si="250"/>
        <v>0</v>
      </c>
      <c r="BU86" s="20">
        <f t="shared" si="266"/>
        <v>0</v>
      </c>
      <c r="BV86" s="20">
        <f>IF(BU86&lt;'タスク基本情報シート'!$E$18,BU86,'タスク基本情報シート'!$E$18)</f>
        <v>0</v>
      </c>
      <c r="BW86" s="20">
        <f>LARGE(BV77:BV86,10)</f>
        <v>0</v>
      </c>
      <c r="BX86" s="79">
        <f t="shared" si="277"/>
        <v>0</v>
      </c>
      <c r="BY86" s="89"/>
      <c r="BZ86" s="30"/>
      <c r="CA86" s="30"/>
      <c r="CB86" s="31"/>
      <c r="CC86" s="84"/>
      <c r="CD86" s="18"/>
      <c r="CE86" s="20">
        <f t="shared" si="251"/>
        <v>0</v>
      </c>
      <c r="CF86" s="20">
        <f>IF(CE86&lt;'タスク基本情報シート'!$E$13,CE86,'タスク基本情報シート'!$E$13)</f>
        <v>0</v>
      </c>
      <c r="CG86" s="19"/>
      <c r="CH86" s="21"/>
      <c r="CJ86" s="392"/>
      <c r="CK86" s="393"/>
      <c r="CL86" s="84"/>
      <c r="CM86" s="18"/>
      <c r="CN86" s="20">
        <f t="shared" si="252"/>
        <v>0</v>
      </c>
      <c r="CO86" s="20">
        <f t="shared" si="278"/>
        <v>120</v>
      </c>
      <c r="CP86" s="79">
        <f t="shared" si="268"/>
        <v>0</v>
      </c>
      <c r="CQ86" s="84"/>
      <c r="CR86" s="18"/>
      <c r="CS86" s="48">
        <f t="shared" si="253"/>
        <v>0</v>
      </c>
      <c r="CT86" s="79">
        <f t="shared" si="269"/>
        <v>0</v>
      </c>
      <c r="CU86" s="84"/>
      <c r="CV86" s="18"/>
      <c r="CW86" s="20">
        <f t="shared" si="254"/>
        <v>0</v>
      </c>
      <c r="CX86" s="20">
        <f t="shared" si="270"/>
        <v>0</v>
      </c>
      <c r="CY86" s="20">
        <f>IF(CX86&lt;'タスク基本情報シート'!$E$18,CX86,'タスク基本情報シート'!$E$18)</f>
        <v>0</v>
      </c>
      <c r="CZ86" s="20">
        <f>LARGE(CY77:CY86,10)</f>
        <v>0</v>
      </c>
      <c r="DA86" s="79">
        <f t="shared" si="279"/>
        <v>0</v>
      </c>
      <c r="DB86" s="89"/>
      <c r="DC86" s="30"/>
      <c r="DD86" s="30"/>
      <c r="DE86" s="31"/>
      <c r="DF86" s="84"/>
      <c r="DG86" s="18"/>
      <c r="DH86" s="20">
        <f t="shared" si="255"/>
        <v>0</v>
      </c>
      <c r="DI86" s="20">
        <f>IF(DH86&lt;'タスク基本情報シート'!$E$13,DH86,'タスク基本情報シート'!$E$13)</f>
        <v>0</v>
      </c>
      <c r="DJ86" s="19"/>
      <c r="DK86" s="21"/>
    </row>
    <row r="87" spans="1:115" ht="15" thickTop="1">
      <c r="A87" s="193" t="s">
        <v>17</v>
      </c>
      <c r="B87" s="194">
        <f>SUMIF(G$4:AB$4,K$4,G87:AB87)</f>
        <v>1746</v>
      </c>
      <c r="C87" s="80"/>
      <c r="D87" s="22" t="str">
        <f>IF((E87/60)&gt;'タスク基本情報シート'!$F$10,"ERR","OK")</f>
        <v>OK</v>
      </c>
      <c r="E87" s="22">
        <f>SUM(E77:E86)</f>
        <v>495</v>
      </c>
      <c r="F87" s="22"/>
      <c r="G87" s="23">
        <f>SUM(G77:G86)</f>
        <v>300</v>
      </c>
      <c r="H87" s="80"/>
      <c r="I87" s="22" t="str">
        <f>IF((J87/60)&gt;'タスク基本情報シート'!$F$3,"ERR","OK")</f>
        <v>OK</v>
      </c>
      <c r="J87" s="49">
        <f>SUM(J77:J86)</f>
        <v>578</v>
      </c>
      <c r="K87" s="23">
        <f>SUM(K77:K86)</f>
        <v>18</v>
      </c>
      <c r="L87" s="80"/>
      <c r="M87" s="22" t="str">
        <f>IF((N87/60)&gt;'タスク基本情報シート'!$F$18,"ERR","OK")</f>
        <v>OK</v>
      </c>
      <c r="N87" s="22">
        <f>SUM(N77:N86)</f>
        <v>589</v>
      </c>
      <c r="O87" s="22"/>
      <c r="P87" s="22"/>
      <c r="Q87" s="22"/>
      <c r="R87" s="23">
        <f>SUM(R77:R86)</f>
        <v>540</v>
      </c>
      <c r="S87" s="80"/>
      <c r="T87" s="22" t="str">
        <f>IF((U87/60)&gt;'タスク基本情報シート'!$F$20,"ERR","OK")</f>
        <v>OK</v>
      </c>
      <c r="U87" s="22">
        <f>SUM(U77:U84)</f>
        <v>568</v>
      </c>
      <c r="V87" s="23">
        <f>SUM(V77:V84)</f>
        <v>568</v>
      </c>
      <c r="W87" s="80"/>
      <c r="X87" s="22" t="str">
        <f>IF((Y87/60)&gt;'タスク基本情報シート'!$F$13,"ERR","OK")</f>
        <v>OK</v>
      </c>
      <c r="Y87" s="22">
        <f>SUM(Y77:Y86)</f>
        <v>514</v>
      </c>
      <c r="Z87" s="22"/>
      <c r="AA87" s="22"/>
      <c r="AB87" s="23">
        <f>SUM(AB77:AB79)</f>
        <v>320</v>
      </c>
      <c r="AD87" s="193" t="s">
        <v>17</v>
      </c>
      <c r="AE87" s="194">
        <f>SUMIF(AJ$4:BE$4,AN$4,AJ87:BE87)</f>
        <v>1643</v>
      </c>
      <c r="AF87" s="80"/>
      <c r="AG87" s="22" t="str">
        <f>IF((AH87/60)&gt;'タスク基本情報シート'!$F$10,"ERR","OK")</f>
        <v>OK</v>
      </c>
      <c r="AH87" s="22">
        <f>SUM(AH77:AH86)</f>
        <v>405</v>
      </c>
      <c r="AI87" s="22"/>
      <c r="AJ87" s="23">
        <f>SUM(AJ77:AJ86)</f>
        <v>405</v>
      </c>
      <c r="AK87" s="80"/>
      <c r="AL87" s="22" t="str">
        <f>IF((AM87/60)&gt;'タスク基本情報シート'!$F$3,"ERR","OK")</f>
        <v>OK</v>
      </c>
      <c r="AM87" s="49">
        <f>SUM(AM77:AM86)</f>
        <v>570</v>
      </c>
      <c r="AN87" s="23">
        <f>SUM(AN77:AN86)</f>
        <v>19</v>
      </c>
      <c r="AO87" s="80"/>
      <c r="AP87" s="22" t="str">
        <f>IF((AQ87/60)&gt;'タスク基本情報シート'!$F$18,"ERR","OK")</f>
        <v>OK</v>
      </c>
      <c r="AQ87" s="22">
        <f>SUM(AQ77:AQ86)</f>
        <v>180</v>
      </c>
      <c r="AR87" s="22"/>
      <c r="AS87" s="22"/>
      <c r="AT87" s="22"/>
      <c r="AU87" s="23">
        <f>SUM(AU77:AU86)</f>
        <v>180</v>
      </c>
      <c r="AV87" s="80"/>
      <c r="AW87" s="22" t="str">
        <f>IF((AX87/60)&gt;'タスク基本情報シート'!$F$20,"ERR","OK")</f>
        <v>OK</v>
      </c>
      <c r="AX87" s="22">
        <f>SUM(AX77:AX84)</f>
        <v>574</v>
      </c>
      <c r="AY87" s="23">
        <f>SUM(AY77:AY84)</f>
        <v>574</v>
      </c>
      <c r="AZ87" s="80"/>
      <c r="BA87" s="22" t="str">
        <f>IF((BB87/60)&gt;'タスク基本情報シート'!$F$13,"ERR","OK")</f>
        <v>OK</v>
      </c>
      <c r="BB87" s="22">
        <f>SUM(BB77:BB86)</f>
        <v>566</v>
      </c>
      <c r="BC87" s="22"/>
      <c r="BD87" s="22"/>
      <c r="BE87" s="23">
        <f>SUM(BE77:BE79)</f>
        <v>465</v>
      </c>
      <c r="BG87" s="193" t="s">
        <v>17</v>
      </c>
      <c r="BH87" s="194">
        <f>SUMIF(BM$4:CH$4,BQ$4,BM87:CH87)</f>
        <v>1580</v>
      </c>
      <c r="BI87" s="80"/>
      <c r="BJ87" s="22" t="str">
        <f>IF((BK87/60)&gt;'タスク基本情報シート'!$F$10,"ERR","OK")</f>
        <v>OK</v>
      </c>
      <c r="BK87" s="22">
        <f>SUM(BK77:BK86)</f>
        <v>334</v>
      </c>
      <c r="BL87" s="22"/>
      <c r="BM87" s="23">
        <f>SUM(BM77:BM86)</f>
        <v>300</v>
      </c>
      <c r="BN87" s="80"/>
      <c r="BO87" s="22" t="str">
        <f>IF((BP87/60)&gt;'タスク基本情報シート'!$F$3,"ERR","OK")</f>
        <v>OK</v>
      </c>
      <c r="BP87" s="49">
        <f>SUM(BP77:BP86)</f>
        <v>561</v>
      </c>
      <c r="BQ87" s="23">
        <f>SUM(BQ77:BQ86)</f>
        <v>17</v>
      </c>
      <c r="BR87" s="80"/>
      <c r="BS87" s="22" t="str">
        <f>IF((BT87/60)&gt;'タスク基本情報シート'!$F$18,"ERR","OK")</f>
        <v>OK</v>
      </c>
      <c r="BT87" s="22">
        <f>SUM(BT77:BT86)</f>
        <v>461</v>
      </c>
      <c r="BU87" s="22"/>
      <c r="BV87" s="22"/>
      <c r="BW87" s="22"/>
      <c r="BX87" s="23">
        <f>SUM(BX77:BX86)</f>
        <v>300</v>
      </c>
      <c r="BY87" s="80"/>
      <c r="BZ87" s="22" t="str">
        <f>IF((CA87/60)&gt;'タスク基本情報シート'!$F$20,"ERR","OK")</f>
        <v>OK</v>
      </c>
      <c r="CA87" s="22">
        <f>SUM(CA77:CA84)</f>
        <v>558</v>
      </c>
      <c r="CB87" s="23">
        <f>SUM(CB77:CB84)</f>
        <v>558</v>
      </c>
      <c r="CC87" s="80"/>
      <c r="CD87" s="22" t="str">
        <f>IF((CE87/60)&gt;'タスク基本情報シート'!$F$13,"ERR","OK")</f>
        <v>OK</v>
      </c>
      <c r="CE87" s="22">
        <f>SUM(CE77:CE86)</f>
        <v>590</v>
      </c>
      <c r="CF87" s="22"/>
      <c r="CG87" s="22"/>
      <c r="CH87" s="23">
        <f>SUM(CH77:CH79)</f>
        <v>405</v>
      </c>
      <c r="CJ87" s="193" t="s">
        <v>17</v>
      </c>
      <c r="CK87" s="194">
        <f>SUMIF(CP$4:DK$4,CT$4,CP87:DK87)</f>
        <v>1887</v>
      </c>
      <c r="CL87" s="80"/>
      <c r="CM87" s="22" t="str">
        <f>IF((CN87/60)&gt;'タスク基本情報シート'!$F$10,"ERR","OK")</f>
        <v>OK</v>
      </c>
      <c r="CN87" s="22">
        <f>SUM(CN77:CN86)</f>
        <v>409</v>
      </c>
      <c r="CO87" s="22"/>
      <c r="CP87" s="23">
        <f>SUM(CP77:CP86)</f>
        <v>405</v>
      </c>
      <c r="CQ87" s="80"/>
      <c r="CR87" s="22" t="str">
        <f>IF((CS87/60)&gt;'タスク基本情報シート'!$F$3,"ERR","OK")</f>
        <v>OK</v>
      </c>
      <c r="CS87" s="49">
        <f>SUM(CS77:CS86)</f>
        <v>573</v>
      </c>
      <c r="CT87" s="23">
        <f>SUM(CT77:CT86)</f>
        <v>17</v>
      </c>
      <c r="CU87" s="80"/>
      <c r="CV87" s="22" t="str">
        <f>IF((CW87/60)&gt;'タスク基本情報シート'!$F$18,"ERR","OK")</f>
        <v>OK</v>
      </c>
      <c r="CW87" s="22">
        <f>SUM(CW77:CW86)</f>
        <v>560</v>
      </c>
      <c r="CX87" s="22"/>
      <c r="CY87" s="22"/>
      <c r="CZ87" s="22"/>
      <c r="DA87" s="23">
        <f>SUM(DA77:DA86)</f>
        <v>480</v>
      </c>
      <c r="DB87" s="80"/>
      <c r="DC87" s="22" t="str">
        <f>IF((DD87/60)&gt;'タスク基本情報シート'!$F$20,"ERR","OK")</f>
        <v>OK</v>
      </c>
      <c r="DD87" s="22">
        <f>SUM(DD77:DD84)</f>
        <v>579</v>
      </c>
      <c r="DE87" s="23">
        <f>SUM(DE77:DE84)</f>
        <v>579</v>
      </c>
      <c r="DF87" s="80"/>
      <c r="DG87" s="22" t="str">
        <f>IF((DH87/60)&gt;'タスク基本情報シート'!$F$13,"ERR","OK")</f>
        <v>OK</v>
      </c>
      <c r="DH87" s="22">
        <f>SUM(DH77:DH86)</f>
        <v>587</v>
      </c>
      <c r="DI87" s="22"/>
      <c r="DJ87" s="22"/>
      <c r="DK87" s="23">
        <f>SUM(DK77:DK79)</f>
        <v>406</v>
      </c>
    </row>
    <row r="88" spans="1:115" ht="15" thickBot="1">
      <c r="A88" s="195" t="s">
        <v>18</v>
      </c>
      <c r="B88" s="196">
        <f>SUMIF(G$4:AB$4,K$4,G88:AB88)</f>
        <v>4352.539720341578</v>
      </c>
      <c r="C88" s="81"/>
      <c r="D88" s="33"/>
      <c r="E88" s="34"/>
      <c r="F88" s="34"/>
      <c r="G88" s="35">
        <f>IF(G87=0,0,G87/G$149*1000)</f>
        <v>571.4285714285714</v>
      </c>
      <c r="H88" s="81"/>
      <c r="I88" s="33"/>
      <c r="J88" s="50"/>
      <c r="K88" s="35">
        <f>IF(K87=0,0,K87/K$149*1000)</f>
        <v>947.3684210526316</v>
      </c>
      <c r="L88" s="81"/>
      <c r="M88" s="33"/>
      <c r="N88" s="34"/>
      <c r="O88" s="34"/>
      <c r="P88" s="34"/>
      <c r="Q88" s="34"/>
      <c r="R88" s="35">
        <f>IF(R87=0,0,R87/R$149*1000)</f>
        <v>1000</v>
      </c>
      <c r="S88" s="87"/>
      <c r="T88" s="34"/>
      <c r="U88" s="34"/>
      <c r="V88" s="35">
        <f>IF(V87=0,0,V87/V$149*1000)</f>
        <v>954.6218487394958</v>
      </c>
      <c r="W88" s="87"/>
      <c r="X88" s="34"/>
      <c r="Y88" s="34"/>
      <c r="Z88" s="34"/>
      <c r="AA88" s="34"/>
      <c r="AB88" s="35">
        <f>IF(AB87=0,0,AB87/AB$149*1000)</f>
        <v>879.1208791208791</v>
      </c>
      <c r="AD88" s="195" t="s">
        <v>18</v>
      </c>
      <c r="AE88" s="196">
        <f>SUMIF(AJ$4:BE$4,AN$4,AJ88:BE88)</f>
        <v>4225.239846498242</v>
      </c>
      <c r="AF88" s="81"/>
      <c r="AG88" s="33"/>
      <c r="AH88" s="34"/>
      <c r="AI88" s="34"/>
      <c r="AJ88" s="35">
        <f>IF(AJ87=0,0,AJ87/AJ$149*1000)</f>
        <v>1000</v>
      </c>
      <c r="AK88" s="81"/>
      <c r="AL88" s="33"/>
      <c r="AM88" s="50"/>
      <c r="AN88" s="35">
        <f>IF(AN87=0,0,AN87/AN$149*1000)</f>
        <v>1000</v>
      </c>
      <c r="AO88" s="81"/>
      <c r="AP88" s="33"/>
      <c r="AQ88" s="34"/>
      <c r="AR88" s="34"/>
      <c r="AS88" s="34"/>
      <c r="AT88" s="34"/>
      <c r="AU88" s="35">
        <f>IF(AU87=0,0,AU87/AU$149*1000)</f>
        <v>375</v>
      </c>
      <c r="AV88" s="87"/>
      <c r="AW88" s="34"/>
      <c r="AX88" s="34"/>
      <c r="AY88" s="35">
        <f>IF(AY87=0,0,AY87/AY$149*1000)</f>
        <v>972.8813559322034</v>
      </c>
      <c r="AZ88" s="87"/>
      <c r="BA88" s="34"/>
      <c r="BB88" s="34"/>
      <c r="BC88" s="34"/>
      <c r="BD88" s="34"/>
      <c r="BE88" s="35">
        <f>IF(BE87=0,0,BE87/BE$149*1000)</f>
        <v>877.3584905660377</v>
      </c>
      <c r="BG88" s="195" t="s">
        <v>18</v>
      </c>
      <c r="BH88" s="196">
        <f>SUMIF(BM$4:CH$4,BQ$4,BM88:CH88)</f>
        <v>4037.343788739601</v>
      </c>
      <c r="BI88" s="81"/>
      <c r="BJ88" s="33"/>
      <c r="BK88" s="34"/>
      <c r="BL88" s="34"/>
      <c r="BM88" s="35">
        <f>IF(BM87=0,0,BM87/BM$149*1000)</f>
        <v>740.7407407407406</v>
      </c>
      <c r="BN88" s="81"/>
      <c r="BO88" s="33"/>
      <c r="BP88" s="50"/>
      <c r="BQ88" s="35">
        <f>IF(BQ87=0,0,BQ87/BQ$149*1000)</f>
        <v>944.4444444444445</v>
      </c>
      <c r="BR88" s="81"/>
      <c r="BS88" s="33"/>
      <c r="BT88" s="34"/>
      <c r="BU88" s="34"/>
      <c r="BV88" s="34"/>
      <c r="BW88" s="34"/>
      <c r="BX88" s="35">
        <f>IF(BX87=0,0,BX87/BX$149*1000)</f>
        <v>555.5555555555555</v>
      </c>
      <c r="BY88" s="87"/>
      <c r="BZ88" s="34"/>
      <c r="CA88" s="34"/>
      <c r="CB88" s="35">
        <f>IF(CB87=0,0,CB87/CB$149*1000)</f>
        <v>945.7627118644067</v>
      </c>
      <c r="CC88" s="87"/>
      <c r="CD88" s="34"/>
      <c r="CE88" s="34"/>
      <c r="CF88" s="34"/>
      <c r="CG88" s="34"/>
      <c r="CH88" s="35">
        <f>IF(CH87=0,0,CH87/CH$149*1000)</f>
        <v>850.8403361344538</v>
      </c>
      <c r="CJ88" s="195" t="s">
        <v>18</v>
      </c>
      <c r="CK88" s="196">
        <f>SUMIF(CP$4:DK$4,CT$4,CP88:DK88)</f>
        <v>4723.266725142484</v>
      </c>
      <c r="CL88" s="81"/>
      <c r="CM88" s="33"/>
      <c r="CN88" s="34"/>
      <c r="CO88" s="34"/>
      <c r="CP88" s="35">
        <f>IF(CP87=0,0,CP87/CP$149*1000)</f>
        <v>1000</v>
      </c>
      <c r="CQ88" s="81"/>
      <c r="CR88" s="33"/>
      <c r="CS88" s="50"/>
      <c r="CT88" s="35">
        <f>IF(CT87=0,0,CT87/CT$149*1000)</f>
        <v>894.7368421052631</v>
      </c>
      <c r="CU88" s="81"/>
      <c r="CV88" s="33"/>
      <c r="CW88" s="34"/>
      <c r="CX88" s="34"/>
      <c r="CY88" s="34"/>
      <c r="CZ88" s="34"/>
      <c r="DA88" s="35">
        <f>IF(DA87=0,0,DA87/DA$149*1000)</f>
        <v>1000</v>
      </c>
      <c r="DB88" s="87"/>
      <c r="DC88" s="34"/>
      <c r="DD88" s="34"/>
      <c r="DE88" s="35">
        <f>IF(DE87=0,0,DE87/DE$149*1000)</f>
        <v>993.138936535163</v>
      </c>
      <c r="DF88" s="87"/>
      <c r="DG88" s="34"/>
      <c r="DH88" s="34"/>
      <c r="DI88" s="34"/>
      <c r="DJ88" s="34"/>
      <c r="DK88" s="35">
        <f>IF(DK87=0,0,DK87/DK$149*1000)</f>
        <v>835.3909465020575</v>
      </c>
    </row>
    <row r="89" spans="1:115" ht="13.5" customHeight="1">
      <c r="A89" s="386"/>
      <c r="B89" s="388" t="s">
        <v>126</v>
      </c>
      <c r="C89" s="82"/>
      <c r="D89" s="8">
        <v>34</v>
      </c>
      <c r="E89" s="9">
        <f aca="true" t="shared" si="280" ref="E89:E98">C89*60+D89</f>
        <v>34</v>
      </c>
      <c r="F89" s="9">
        <v>30</v>
      </c>
      <c r="G89" s="76">
        <f>IF(F89&lt;&gt;0,IF(E89&gt;=F89,F89,0),0)</f>
        <v>30</v>
      </c>
      <c r="H89" s="82">
        <v>1</v>
      </c>
      <c r="I89" s="8">
        <v>32</v>
      </c>
      <c r="J89" s="9">
        <f aca="true" t="shared" si="281" ref="J89:J98">H89*60+I89</f>
        <v>92</v>
      </c>
      <c r="K89" s="76">
        <f>ROUNDDOWN(J89/30,0)</f>
        <v>3</v>
      </c>
      <c r="L89" s="82">
        <v>4</v>
      </c>
      <c r="M89" s="8">
        <v>4</v>
      </c>
      <c r="N89" s="9">
        <f aca="true" t="shared" si="282" ref="N89:N98">L89*60+M89</f>
        <v>244</v>
      </c>
      <c r="O89" s="9">
        <f>INT(N89/60)*60</f>
        <v>240</v>
      </c>
      <c r="P89" s="9">
        <f>IF(O89&lt;'タスク基本情報シート'!$E$18,O89,'タスク基本情報シート'!$E$18)</f>
        <v>240</v>
      </c>
      <c r="Q89" s="9">
        <f>LARGE(P89:P98,1)</f>
        <v>240</v>
      </c>
      <c r="R89" s="76">
        <f>Q89</f>
        <v>240</v>
      </c>
      <c r="S89" s="82">
        <v>1</v>
      </c>
      <c r="T89" s="8">
        <v>10</v>
      </c>
      <c r="U89" s="24">
        <f>S89*60+T89</f>
        <v>70</v>
      </c>
      <c r="V89" s="11">
        <f>IF(U89&lt;'タスク基本情報シート'!$E$20,U89,'タスク基本情報シート'!$E$20)</f>
        <v>70</v>
      </c>
      <c r="W89" s="82">
        <v>1</v>
      </c>
      <c r="X89" s="8">
        <v>32</v>
      </c>
      <c r="Y89" s="9">
        <f aca="true" t="shared" si="283" ref="Y89:Y98">W89*60+X89</f>
        <v>92</v>
      </c>
      <c r="Z89" s="9">
        <f>IF(Y89&lt;'タスク基本情報シート'!$E$13,Y89,'タスク基本情報シート'!$E$13)</f>
        <v>92</v>
      </c>
      <c r="AA89" s="9">
        <v>1</v>
      </c>
      <c r="AB89" s="76">
        <f>LARGE(Z89:Z98,AA89)</f>
        <v>163</v>
      </c>
      <c r="AD89" s="386"/>
      <c r="AE89" s="388" t="s">
        <v>150</v>
      </c>
      <c r="AF89" s="75"/>
      <c r="AG89" s="8">
        <v>30</v>
      </c>
      <c r="AH89" s="9">
        <f aca="true" t="shared" si="284" ref="AH89:AH98">AF89*60+AG89</f>
        <v>30</v>
      </c>
      <c r="AI89" s="9">
        <v>30</v>
      </c>
      <c r="AJ89" s="76">
        <f>IF(AI89&lt;&gt;0,IF(AH89&gt;=AI89,AI89,0),0)</f>
        <v>30</v>
      </c>
      <c r="AK89" s="75">
        <v>1</v>
      </c>
      <c r="AL89" s="8"/>
      <c r="AM89" s="9">
        <f aca="true" t="shared" si="285" ref="AM89:AM98">AK89*60+AL89</f>
        <v>60</v>
      </c>
      <c r="AN89" s="76">
        <f>ROUNDDOWN(AM89/30,0)</f>
        <v>2</v>
      </c>
      <c r="AO89" s="75">
        <v>1</v>
      </c>
      <c r="AP89" s="8">
        <v>26</v>
      </c>
      <c r="AQ89" s="9">
        <f aca="true" t="shared" si="286" ref="AQ89:AQ98">AO89*60+AP89</f>
        <v>86</v>
      </c>
      <c r="AR89" s="9">
        <f>INT(AQ89/60)*60</f>
        <v>60</v>
      </c>
      <c r="AS89" s="9">
        <f>IF(AR89&lt;'タスク基本情報シート'!$E$18,AR89,'タスク基本情報シート'!$E$18)</f>
        <v>60</v>
      </c>
      <c r="AT89" s="9">
        <f>LARGE(AS89:AS98,1)</f>
        <v>240</v>
      </c>
      <c r="AU89" s="76">
        <f>AT89</f>
        <v>240</v>
      </c>
      <c r="AV89" s="82">
        <v>3</v>
      </c>
      <c r="AW89" s="8">
        <v>2</v>
      </c>
      <c r="AX89" s="24">
        <f>AV89*60+AW89</f>
        <v>182</v>
      </c>
      <c r="AY89" s="11">
        <f>IF(AX89&lt;'タスク基本情報シート'!$E$20,AX89,'タスク基本情報シート'!$E$20)</f>
        <v>180</v>
      </c>
      <c r="AZ89" s="82">
        <v>2</v>
      </c>
      <c r="BA89" s="8">
        <v>32</v>
      </c>
      <c r="BB89" s="9">
        <f aca="true" t="shared" si="287" ref="BB89:BB98">AZ89*60+BA89</f>
        <v>152</v>
      </c>
      <c r="BC89" s="9">
        <f>IF(BB89&lt;'タスク基本情報シート'!$E$13,BB89,'タスク基本情報シート'!$E$13)</f>
        <v>152</v>
      </c>
      <c r="BD89" s="9">
        <v>1</v>
      </c>
      <c r="BE89" s="76">
        <f>LARGE(BC89:BC98,BD89)</f>
        <v>180</v>
      </c>
      <c r="BG89" s="386"/>
      <c r="BH89" s="388" t="s">
        <v>174</v>
      </c>
      <c r="BI89" s="82"/>
      <c r="BJ89" s="8">
        <v>32</v>
      </c>
      <c r="BK89" s="9">
        <f aca="true" t="shared" si="288" ref="BK89:BK98">BI89*60+BJ89</f>
        <v>32</v>
      </c>
      <c r="BL89" s="9">
        <v>30</v>
      </c>
      <c r="BM89" s="76">
        <f>IF(BL89&lt;&gt;0,IF(BK89&gt;=BL89,BL89,0),0)</f>
        <v>30</v>
      </c>
      <c r="BN89" s="75"/>
      <c r="BO89" s="8">
        <v>59</v>
      </c>
      <c r="BP89" s="9">
        <f aca="true" t="shared" si="289" ref="BP89:BP98">BN89*60+BO89</f>
        <v>59</v>
      </c>
      <c r="BQ89" s="76">
        <f>ROUNDDOWN(BP89/30,0)</f>
        <v>1</v>
      </c>
      <c r="BR89" s="75">
        <v>4</v>
      </c>
      <c r="BS89" s="8">
        <v>5</v>
      </c>
      <c r="BT89" s="9">
        <f aca="true" t="shared" si="290" ref="BT89:BT98">BR89*60+BS89</f>
        <v>245</v>
      </c>
      <c r="BU89" s="9">
        <f>INT(BT89/60)*60</f>
        <v>240</v>
      </c>
      <c r="BV89" s="9">
        <f>IF(BU89&lt;'タスク基本情報シート'!$E$18,BU89,'タスク基本情報シート'!$E$18)</f>
        <v>240</v>
      </c>
      <c r="BW89" s="9">
        <f>LARGE(BV89:BV98,1)</f>
        <v>240</v>
      </c>
      <c r="BX89" s="76">
        <f>BW89</f>
        <v>240</v>
      </c>
      <c r="BY89" s="82">
        <v>3</v>
      </c>
      <c r="BZ89" s="8"/>
      <c r="CA89" s="24">
        <f>BY89*60+BZ89</f>
        <v>180</v>
      </c>
      <c r="CB89" s="11">
        <f>IF(CA89&lt;'タスク基本情報シート'!$E$20,CA89,'タスク基本情報シート'!$E$20)</f>
        <v>180</v>
      </c>
      <c r="CC89" s="82">
        <v>1</v>
      </c>
      <c r="CD89" s="8">
        <v>39</v>
      </c>
      <c r="CE89" s="9">
        <f aca="true" t="shared" si="291" ref="CE89:CE98">CC89*60+CD89</f>
        <v>99</v>
      </c>
      <c r="CF89" s="9">
        <f>IF(CE89&lt;'タスク基本情報シート'!$E$13,CE89,'タスク基本情報シート'!$E$13)</f>
        <v>99</v>
      </c>
      <c r="CG89" s="9">
        <v>1</v>
      </c>
      <c r="CH89" s="76">
        <f>LARGE(CF89:CF98,CG89)</f>
        <v>101</v>
      </c>
      <c r="CJ89" s="386"/>
      <c r="CK89" s="388" t="s">
        <v>198</v>
      </c>
      <c r="CL89" s="75"/>
      <c r="CM89" s="8">
        <v>32</v>
      </c>
      <c r="CN89" s="9">
        <f aca="true" t="shared" si="292" ref="CN89:CN98">CL89*60+CM89</f>
        <v>32</v>
      </c>
      <c r="CO89" s="9">
        <v>30</v>
      </c>
      <c r="CP89" s="76">
        <f>IF(CO89&lt;&gt;0,IF(CN89&gt;=CO89,CO89,0),0)</f>
        <v>30</v>
      </c>
      <c r="CQ89" s="75"/>
      <c r="CR89" s="8">
        <v>46</v>
      </c>
      <c r="CS89" s="9">
        <f aca="true" t="shared" si="293" ref="CS89:CS98">CQ89*60+CR89</f>
        <v>46</v>
      </c>
      <c r="CT89" s="76">
        <f>ROUNDDOWN(CS89/30,0)</f>
        <v>1</v>
      </c>
      <c r="CU89" s="75">
        <v>1</v>
      </c>
      <c r="CV89" s="8">
        <v>15</v>
      </c>
      <c r="CW89" s="9">
        <f aca="true" t="shared" si="294" ref="CW89:CW98">CU89*60+CV89</f>
        <v>75</v>
      </c>
      <c r="CX89" s="9">
        <f>INT(CW89/60)*60</f>
        <v>60</v>
      </c>
      <c r="CY89" s="9">
        <f>IF(CX89&lt;'タスク基本情報シート'!$E$18,CX89,'タスク基本情報シート'!$E$18)</f>
        <v>60</v>
      </c>
      <c r="CZ89" s="9">
        <f>LARGE(CY89:CY98,1)</f>
        <v>240</v>
      </c>
      <c r="DA89" s="76">
        <f>CZ89</f>
        <v>240</v>
      </c>
      <c r="DB89" s="82">
        <v>1</v>
      </c>
      <c r="DC89" s="8">
        <v>29</v>
      </c>
      <c r="DD89" s="24">
        <f>DB89*60+DC89</f>
        <v>89</v>
      </c>
      <c r="DE89" s="11">
        <f>IF(DD89&lt;'タスク基本情報シート'!$E$20,DD89,'タスク基本情報シート'!$E$20)</f>
        <v>89</v>
      </c>
      <c r="DF89" s="82">
        <v>1</v>
      </c>
      <c r="DG89" s="8">
        <v>59</v>
      </c>
      <c r="DH89" s="9">
        <f aca="true" t="shared" si="295" ref="DH89:DH98">DF89*60+DG89</f>
        <v>119</v>
      </c>
      <c r="DI89" s="9">
        <f>IF(DH89&lt;'タスク基本情報シート'!$E$13,DH89,'タスク基本情報シート'!$E$13)</f>
        <v>119</v>
      </c>
      <c r="DJ89" s="9">
        <v>1</v>
      </c>
      <c r="DK89" s="76">
        <f>LARGE(DI89:DI98,DJ89)</f>
        <v>156</v>
      </c>
    </row>
    <row r="90" spans="1:115" ht="13.5" customHeight="1">
      <c r="A90" s="387"/>
      <c r="B90" s="389"/>
      <c r="C90" s="83"/>
      <c r="D90" s="12">
        <v>45</v>
      </c>
      <c r="E90" s="13">
        <f t="shared" si="280"/>
        <v>45</v>
      </c>
      <c r="F90" s="13">
        <f>IF(G89=0,F89,F89+15)</f>
        <v>45</v>
      </c>
      <c r="G90" s="15">
        <f aca="true" t="shared" si="296" ref="G90:G98">IF(F90&lt;&gt;0,IF(E90&gt;=F90,F90,0),0)</f>
        <v>45</v>
      </c>
      <c r="H90" s="83">
        <v>1</v>
      </c>
      <c r="I90" s="12">
        <v>41</v>
      </c>
      <c r="J90" s="47">
        <f t="shared" si="281"/>
        <v>101</v>
      </c>
      <c r="K90" s="15">
        <f aca="true" t="shared" si="297" ref="K90:K98">ROUNDDOWN(J90/30,0)</f>
        <v>3</v>
      </c>
      <c r="L90" s="83">
        <v>3</v>
      </c>
      <c r="M90" s="12">
        <v>6</v>
      </c>
      <c r="N90" s="13">
        <f t="shared" si="282"/>
        <v>186</v>
      </c>
      <c r="O90" s="13">
        <f aca="true" t="shared" si="298" ref="O90:O98">INT(N90/60)*60</f>
        <v>180</v>
      </c>
      <c r="P90" s="13">
        <f>IF(O90&lt;'タスク基本情報シート'!$E$18,O90,'タスク基本情報シート'!$E$18)</f>
        <v>180</v>
      </c>
      <c r="Q90" s="13">
        <f>LARGE(P89:P98,2)</f>
        <v>180</v>
      </c>
      <c r="R90" s="15">
        <f>IF(Q90&lt;=(R89-60),Q90,IF((R89-60)&lt;0,0,(R89-60)))</f>
        <v>180</v>
      </c>
      <c r="S90" s="83">
        <v>3</v>
      </c>
      <c r="T90" s="12">
        <v>1</v>
      </c>
      <c r="U90" s="26">
        <f aca="true" t="shared" si="299" ref="U90:U96">S90*60+T90</f>
        <v>181</v>
      </c>
      <c r="V90" s="15">
        <f>IF(U90&lt;'タスク基本情報シート'!$E$20,U90,'タスク基本情報シート'!$E$20)</f>
        <v>180</v>
      </c>
      <c r="W90" s="83">
        <v>1</v>
      </c>
      <c r="X90" s="12">
        <v>48</v>
      </c>
      <c r="Y90" s="13">
        <f t="shared" si="283"/>
        <v>108</v>
      </c>
      <c r="Z90" s="13">
        <f>IF(Y90&lt;'タスク基本情報シート'!$E$13,Y90,'タスク基本情報シート'!$E$13)</f>
        <v>108</v>
      </c>
      <c r="AA90" s="13">
        <v>2</v>
      </c>
      <c r="AB90" s="15">
        <f>LARGE(Z89:Z98,AA90)</f>
        <v>108</v>
      </c>
      <c r="AD90" s="387"/>
      <c r="AE90" s="389"/>
      <c r="AF90" s="77"/>
      <c r="AG90" s="12">
        <v>45</v>
      </c>
      <c r="AH90" s="13">
        <f t="shared" si="284"/>
        <v>45</v>
      </c>
      <c r="AI90" s="13">
        <f>IF(AJ89=0,AI89,AI89+15)</f>
        <v>45</v>
      </c>
      <c r="AJ90" s="15">
        <f aca="true" t="shared" si="300" ref="AJ90:AJ98">IF(AI90&lt;&gt;0,IF(AH90&gt;=AI90,AI90,0),0)</f>
        <v>45</v>
      </c>
      <c r="AK90" s="77">
        <v>1</v>
      </c>
      <c r="AL90" s="12"/>
      <c r="AM90" s="47">
        <f t="shared" si="285"/>
        <v>60</v>
      </c>
      <c r="AN90" s="15">
        <f aca="true" t="shared" si="301" ref="AN90:AN98">ROUNDDOWN(AM90/30,0)</f>
        <v>2</v>
      </c>
      <c r="AO90" s="77">
        <v>4</v>
      </c>
      <c r="AP90" s="12">
        <v>3</v>
      </c>
      <c r="AQ90" s="13">
        <f t="shared" si="286"/>
        <v>243</v>
      </c>
      <c r="AR90" s="13">
        <f aca="true" t="shared" si="302" ref="AR90:AR98">INT(AQ90/60)*60</f>
        <v>240</v>
      </c>
      <c r="AS90" s="13">
        <f>IF(AR90&lt;'タスク基本情報シート'!$E$18,AR90,'タスク基本情報シート'!$E$18)</f>
        <v>240</v>
      </c>
      <c r="AT90" s="13">
        <f>LARGE(AS89:AS98,2)</f>
        <v>180</v>
      </c>
      <c r="AU90" s="15">
        <f>IF(AT90&lt;=(AU89-60),AT90,IF((AU89-60)&lt;0,0,(AU89-60)))</f>
        <v>180</v>
      </c>
      <c r="AV90" s="83">
        <v>2</v>
      </c>
      <c r="AW90" s="12">
        <v>4</v>
      </c>
      <c r="AX90" s="26">
        <f aca="true" t="shared" si="303" ref="AX90:AX96">AV90*60+AW90</f>
        <v>124</v>
      </c>
      <c r="AY90" s="15">
        <f>IF(AX90&lt;'タスク基本情報シート'!$E$20,AX90,'タスク基本情報シート'!$E$20)</f>
        <v>124</v>
      </c>
      <c r="AZ90" s="83">
        <v>3</v>
      </c>
      <c r="BA90" s="12">
        <v>14</v>
      </c>
      <c r="BB90" s="13">
        <f t="shared" si="287"/>
        <v>194</v>
      </c>
      <c r="BC90" s="13">
        <f>IF(BB90&lt;'タスク基本情報シート'!$E$13,BB90,'タスク基本情報シート'!$E$13)</f>
        <v>180</v>
      </c>
      <c r="BD90" s="13">
        <v>2</v>
      </c>
      <c r="BE90" s="15">
        <f>LARGE(BC89:BC98,BD90)</f>
        <v>152</v>
      </c>
      <c r="BG90" s="387"/>
      <c r="BH90" s="389"/>
      <c r="BI90" s="83"/>
      <c r="BJ90" s="12">
        <v>47</v>
      </c>
      <c r="BK90" s="13">
        <f t="shared" si="288"/>
        <v>47</v>
      </c>
      <c r="BL90" s="13">
        <f>IF(BM89=0,BL89,BL89+15)</f>
        <v>45</v>
      </c>
      <c r="BM90" s="15">
        <f aca="true" t="shared" si="304" ref="BM90:BM98">IF(BL90&lt;&gt;0,IF(BK90&gt;=BL90,BL90,0),0)</f>
        <v>45</v>
      </c>
      <c r="BN90" s="77"/>
      <c r="BO90" s="12">
        <v>42</v>
      </c>
      <c r="BP90" s="47">
        <f t="shared" si="289"/>
        <v>42</v>
      </c>
      <c r="BQ90" s="15">
        <f aca="true" t="shared" si="305" ref="BQ90:BQ98">ROUNDDOWN(BP90/30,0)</f>
        <v>1</v>
      </c>
      <c r="BR90" s="77">
        <v>3</v>
      </c>
      <c r="BS90" s="12">
        <v>2</v>
      </c>
      <c r="BT90" s="13">
        <f t="shared" si="290"/>
        <v>182</v>
      </c>
      <c r="BU90" s="13">
        <f aca="true" t="shared" si="306" ref="BU90:BU98">INT(BT90/60)*60</f>
        <v>180</v>
      </c>
      <c r="BV90" s="13">
        <f>IF(BU90&lt;'タスク基本情報シート'!$E$18,BU90,'タスク基本情報シート'!$E$18)</f>
        <v>180</v>
      </c>
      <c r="BW90" s="13">
        <f>LARGE(BV89:BV98,2)</f>
        <v>180</v>
      </c>
      <c r="BX90" s="15">
        <f>IF(BW90&lt;=(BX89-60),BW90,IF((BX89-60)&lt;0,0,(BX89-60)))</f>
        <v>180</v>
      </c>
      <c r="BY90" s="83">
        <v>1</v>
      </c>
      <c r="BZ90" s="12">
        <v>16</v>
      </c>
      <c r="CA90" s="26">
        <f aca="true" t="shared" si="307" ref="CA90:CA96">BY90*60+BZ90</f>
        <v>76</v>
      </c>
      <c r="CB90" s="15">
        <f>IF(CA90&lt;'タスク基本情報シート'!$E$20,CA90,'タスク基本情報シート'!$E$20)</f>
        <v>76</v>
      </c>
      <c r="CC90" s="83">
        <v>1</v>
      </c>
      <c r="CD90" s="12">
        <v>4</v>
      </c>
      <c r="CE90" s="13">
        <f t="shared" si="291"/>
        <v>64</v>
      </c>
      <c r="CF90" s="13">
        <f>IF(CE90&lt;'タスク基本情報シート'!$E$13,CE90,'タスク基本情報シート'!$E$13)</f>
        <v>64</v>
      </c>
      <c r="CG90" s="13">
        <v>2</v>
      </c>
      <c r="CH90" s="15">
        <f>LARGE(CF89:CF98,CG90)</f>
        <v>99</v>
      </c>
      <c r="CJ90" s="387"/>
      <c r="CK90" s="389"/>
      <c r="CL90" s="77"/>
      <c r="CM90" s="12">
        <v>48</v>
      </c>
      <c r="CN90" s="13">
        <f t="shared" si="292"/>
        <v>48</v>
      </c>
      <c r="CO90" s="13">
        <f>IF(CP89=0,CO89,CO89+15)</f>
        <v>45</v>
      </c>
      <c r="CP90" s="15">
        <f aca="true" t="shared" si="308" ref="CP90:CP98">IF(CO90&lt;&gt;0,IF(CN90&gt;=CO90,CO90,0),0)</f>
        <v>45</v>
      </c>
      <c r="CQ90" s="77"/>
      <c r="CR90" s="12">
        <v>38</v>
      </c>
      <c r="CS90" s="47">
        <f t="shared" si="293"/>
        <v>38</v>
      </c>
      <c r="CT90" s="15">
        <f aca="true" t="shared" si="309" ref="CT90:CT98">ROUNDDOWN(CS90/30,0)</f>
        <v>1</v>
      </c>
      <c r="CU90" s="77">
        <v>2</v>
      </c>
      <c r="CV90" s="12">
        <v>55</v>
      </c>
      <c r="CW90" s="13">
        <f t="shared" si="294"/>
        <v>175</v>
      </c>
      <c r="CX90" s="13">
        <f aca="true" t="shared" si="310" ref="CX90:CX98">INT(CW90/60)*60</f>
        <v>120</v>
      </c>
      <c r="CY90" s="13">
        <f>IF(CX90&lt;'タスク基本情報シート'!$E$18,CX90,'タスク基本情報シート'!$E$18)</f>
        <v>120</v>
      </c>
      <c r="CZ90" s="13">
        <f>LARGE(CY89:CY98,2)</f>
        <v>120</v>
      </c>
      <c r="DA90" s="15">
        <f>IF(CZ90&lt;=(DA89-60),CZ90,IF((DA89-60)&lt;0,0,(DA89-60)))</f>
        <v>120</v>
      </c>
      <c r="DB90" s="83">
        <v>2</v>
      </c>
      <c r="DC90" s="12">
        <v>54</v>
      </c>
      <c r="DD90" s="26">
        <f aca="true" t="shared" si="311" ref="DD90:DD96">DB90*60+DC90</f>
        <v>174</v>
      </c>
      <c r="DE90" s="15">
        <f>IF(DD90&lt;'タスク基本情報シート'!$E$20,DD90,'タスク基本情報シート'!$E$20)</f>
        <v>174</v>
      </c>
      <c r="DF90" s="83">
        <v>2</v>
      </c>
      <c r="DG90" s="12">
        <v>36</v>
      </c>
      <c r="DH90" s="13">
        <f t="shared" si="295"/>
        <v>156</v>
      </c>
      <c r="DI90" s="13">
        <f>IF(DH90&lt;'タスク基本情報シート'!$E$13,DH90,'タスク基本情報シート'!$E$13)</f>
        <v>156</v>
      </c>
      <c r="DJ90" s="13">
        <v>2</v>
      </c>
      <c r="DK90" s="15">
        <f>LARGE(DI89:DI98,DJ90)</f>
        <v>119</v>
      </c>
    </row>
    <row r="91" spans="1:115" ht="13.5" customHeight="1">
      <c r="A91" s="390" t="str">
        <f>IF(VLOOKUP(B89,'選手基本情報シート'!$B$4:$C$51,2)&lt;&gt;0,VLOOKUP(B89,'選手基本情報シート'!$B$4:$C$51,2),"")</f>
        <v>伊藤　孝明</v>
      </c>
      <c r="B91" s="391"/>
      <c r="C91" s="83">
        <v>1</v>
      </c>
      <c r="D91" s="12"/>
      <c r="E91" s="13">
        <f t="shared" si="280"/>
        <v>60</v>
      </c>
      <c r="F91" s="13">
        <f aca="true" t="shared" si="312" ref="F91:F98">IF(G90=0,F90,F90+15)</f>
        <v>60</v>
      </c>
      <c r="G91" s="15">
        <f t="shared" si="296"/>
        <v>60</v>
      </c>
      <c r="H91" s="83">
        <v>6</v>
      </c>
      <c r="I91" s="12">
        <v>31</v>
      </c>
      <c r="J91" s="47">
        <f t="shared" si="281"/>
        <v>391</v>
      </c>
      <c r="K91" s="15">
        <f t="shared" si="297"/>
        <v>13</v>
      </c>
      <c r="L91" s="83">
        <v>2</v>
      </c>
      <c r="M91" s="12">
        <v>10</v>
      </c>
      <c r="N91" s="13">
        <f t="shared" si="282"/>
        <v>130</v>
      </c>
      <c r="O91" s="13">
        <f t="shared" si="298"/>
        <v>120</v>
      </c>
      <c r="P91" s="13">
        <f>IF(O91&lt;'タスク基本情報シート'!$E$18,O91,'タスク基本情報シート'!$E$18)</f>
        <v>120</v>
      </c>
      <c r="Q91" s="13">
        <f>LARGE(P89:P98,3)</f>
        <v>120</v>
      </c>
      <c r="R91" s="15">
        <f aca="true" t="shared" si="313" ref="R91:R98">IF(Q91&lt;=(R90-60),Q91,IF((R90-60)&lt;0,0,(R90-60)))</f>
        <v>120</v>
      </c>
      <c r="S91" s="83"/>
      <c r="T91" s="12">
        <v>50</v>
      </c>
      <c r="U91" s="26">
        <f t="shared" si="299"/>
        <v>50</v>
      </c>
      <c r="V91" s="15">
        <f>IF(U91&lt;'タスク基本情報シート'!$E$20,U91,'タスク基本情報シート'!$E$20)</f>
        <v>50</v>
      </c>
      <c r="W91" s="83">
        <v>2</v>
      </c>
      <c r="X91" s="12">
        <v>43</v>
      </c>
      <c r="Y91" s="13">
        <f t="shared" si="283"/>
        <v>163</v>
      </c>
      <c r="Z91" s="13">
        <f>IF(Y91&lt;'タスク基本情報シート'!$E$13,Y91,'タスク基本情報シート'!$E$13)</f>
        <v>163</v>
      </c>
      <c r="AA91" s="13">
        <v>3</v>
      </c>
      <c r="AB91" s="15">
        <f>LARGE(Z89:Z98,AA91)</f>
        <v>93</v>
      </c>
      <c r="AD91" s="390" t="str">
        <f>IF(VLOOKUP(AE89,'選手基本情報シート'!$B$4:$C$51,2)&lt;&gt;0,VLOOKUP(AE89,'選手基本情報シート'!$B$4:$C$51,2),"")</f>
        <v>流郷　繁</v>
      </c>
      <c r="AE91" s="391"/>
      <c r="AF91" s="77">
        <v>1</v>
      </c>
      <c r="AG91" s="12"/>
      <c r="AH91" s="13">
        <f t="shared" si="284"/>
        <v>60</v>
      </c>
      <c r="AI91" s="13">
        <f aca="true" t="shared" si="314" ref="AI91:AI98">IF(AJ90=0,AI90,AI90+15)</f>
        <v>60</v>
      </c>
      <c r="AJ91" s="15">
        <f t="shared" si="300"/>
        <v>60</v>
      </c>
      <c r="AK91" s="77">
        <v>1</v>
      </c>
      <c r="AL91" s="12"/>
      <c r="AM91" s="47">
        <f t="shared" si="285"/>
        <v>60</v>
      </c>
      <c r="AN91" s="15">
        <f t="shared" si="301"/>
        <v>2</v>
      </c>
      <c r="AO91" s="77">
        <v>3</v>
      </c>
      <c r="AP91" s="12">
        <v>7</v>
      </c>
      <c r="AQ91" s="13">
        <f t="shared" si="286"/>
        <v>187</v>
      </c>
      <c r="AR91" s="13">
        <f t="shared" si="302"/>
        <v>180</v>
      </c>
      <c r="AS91" s="13">
        <f>IF(AR91&lt;'タスク基本情報シート'!$E$18,AR91,'タスク基本情報シート'!$E$18)</f>
        <v>180</v>
      </c>
      <c r="AT91" s="13">
        <f>LARGE(AS89:AS98,3)</f>
        <v>60</v>
      </c>
      <c r="AU91" s="15">
        <f aca="true" t="shared" si="315" ref="AU91:AU98">IF(AT91&lt;=(AU90-60),AT91,IF((AU90-60)&lt;0,0,(AU90-60)))</f>
        <v>60</v>
      </c>
      <c r="AV91" s="83">
        <v>2</v>
      </c>
      <c r="AW91" s="12">
        <v>51</v>
      </c>
      <c r="AX91" s="26">
        <f t="shared" si="303"/>
        <v>171</v>
      </c>
      <c r="AY91" s="15">
        <f>IF(AX91&lt;'タスク基本情報シート'!$E$20,AX91,'タスク基本情報シート'!$E$20)</f>
        <v>171</v>
      </c>
      <c r="AZ91" s="83">
        <v>2</v>
      </c>
      <c r="BA91" s="12">
        <v>26</v>
      </c>
      <c r="BB91" s="13">
        <f t="shared" si="287"/>
        <v>146</v>
      </c>
      <c r="BC91" s="13">
        <f>IF(BB91&lt;'タスク基本情報シート'!$E$13,BB91,'タスク基本情報シート'!$E$13)</f>
        <v>146</v>
      </c>
      <c r="BD91" s="13">
        <v>3</v>
      </c>
      <c r="BE91" s="15">
        <f>LARGE(BC89:BC98,BD91)</f>
        <v>146</v>
      </c>
      <c r="BG91" s="390" t="str">
        <f>IF(VLOOKUP(BH89,'選手基本情報シート'!$B$4:$C$51,2)&lt;&gt;0,VLOOKUP(BH89,'選手基本情報シート'!$B$4:$C$51,2),"")</f>
        <v>飯沢　博</v>
      </c>
      <c r="BH91" s="391"/>
      <c r="BI91" s="83">
        <v>1</v>
      </c>
      <c r="BJ91" s="12">
        <v>2</v>
      </c>
      <c r="BK91" s="13">
        <f t="shared" si="288"/>
        <v>62</v>
      </c>
      <c r="BL91" s="13">
        <f aca="true" t="shared" si="316" ref="BL91:BL98">IF(BM90=0,BL90,BL90+15)</f>
        <v>60</v>
      </c>
      <c r="BM91" s="15">
        <f t="shared" si="304"/>
        <v>60</v>
      </c>
      <c r="BN91" s="77">
        <v>1</v>
      </c>
      <c r="BO91" s="12">
        <v>2</v>
      </c>
      <c r="BP91" s="47">
        <f t="shared" si="289"/>
        <v>62</v>
      </c>
      <c r="BQ91" s="15">
        <f t="shared" si="305"/>
        <v>2</v>
      </c>
      <c r="BR91" s="77">
        <v>1</v>
      </c>
      <c r="BS91" s="12">
        <v>12</v>
      </c>
      <c r="BT91" s="13">
        <f t="shared" si="290"/>
        <v>72</v>
      </c>
      <c r="BU91" s="13">
        <f t="shared" si="306"/>
        <v>60</v>
      </c>
      <c r="BV91" s="13">
        <f>IF(BU91&lt;'タスク基本情報シート'!$E$18,BU91,'タスク基本情報シート'!$E$18)</f>
        <v>60</v>
      </c>
      <c r="BW91" s="13">
        <f>LARGE(BV89:BV98,3)</f>
        <v>60</v>
      </c>
      <c r="BX91" s="15">
        <f aca="true" t="shared" si="317" ref="BX91:BX98">IF(BW91&lt;=(BX90-60),BW91,IF((BX90-60)&lt;0,0,(BX90-60)))</f>
        <v>60</v>
      </c>
      <c r="BY91" s="83">
        <v>1</v>
      </c>
      <c r="BZ91" s="12">
        <v>44</v>
      </c>
      <c r="CA91" s="26">
        <f t="shared" si="307"/>
        <v>104</v>
      </c>
      <c r="CB91" s="15">
        <f>IF(CA91&lt;'タスク基本情報シート'!$E$20,CA91,'タスク基本情報シート'!$E$20)</f>
        <v>104</v>
      </c>
      <c r="CC91" s="83">
        <v>1</v>
      </c>
      <c r="CD91" s="12">
        <v>25</v>
      </c>
      <c r="CE91" s="13">
        <f t="shared" si="291"/>
        <v>85</v>
      </c>
      <c r="CF91" s="13">
        <f>IF(CE91&lt;'タスク基本情報シート'!$E$13,CE91,'タスク基本情報シート'!$E$13)</f>
        <v>85</v>
      </c>
      <c r="CG91" s="13">
        <v>3</v>
      </c>
      <c r="CH91" s="15">
        <f>LARGE(CF89:CF98,CG91)</f>
        <v>85</v>
      </c>
      <c r="CJ91" s="390" t="str">
        <f>IF(VLOOKUP(CK89,'選手基本情報シート'!$B$4:$C$51,2)&lt;&gt;0,VLOOKUP(CK89,'選手基本情報シート'!$B$4:$C$51,2),"")</f>
        <v>木村　正明</v>
      </c>
      <c r="CK91" s="391"/>
      <c r="CL91" s="77">
        <v>1</v>
      </c>
      <c r="CM91" s="12">
        <v>1</v>
      </c>
      <c r="CN91" s="13">
        <f t="shared" si="292"/>
        <v>61</v>
      </c>
      <c r="CO91" s="13">
        <f aca="true" t="shared" si="318" ref="CO91:CO98">IF(CP90=0,CO90,CO90+15)</f>
        <v>60</v>
      </c>
      <c r="CP91" s="15">
        <f t="shared" si="308"/>
        <v>60</v>
      </c>
      <c r="CQ91" s="77">
        <v>1</v>
      </c>
      <c r="CR91" s="12">
        <v>7</v>
      </c>
      <c r="CS91" s="47">
        <f t="shared" si="293"/>
        <v>67</v>
      </c>
      <c r="CT91" s="15">
        <f t="shared" si="309"/>
        <v>2</v>
      </c>
      <c r="CU91" s="77">
        <v>4</v>
      </c>
      <c r="CV91" s="12">
        <v>3</v>
      </c>
      <c r="CW91" s="13">
        <f t="shared" si="294"/>
        <v>243</v>
      </c>
      <c r="CX91" s="13">
        <f t="shared" si="310"/>
        <v>240</v>
      </c>
      <c r="CY91" s="13">
        <f>IF(CX91&lt;'タスク基本情報シート'!$E$18,CX91,'タスク基本情報シート'!$E$18)</f>
        <v>240</v>
      </c>
      <c r="CZ91" s="13">
        <f>LARGE(CY89:CY98,3)</f>
        <v>60</v>
      </c>
      <c r="DA91" s="15">
        <f aca="true" t="shared" si="319" ref="DA91:DA98">IF(CZ91&lt;=(DA90-60),CZ91,IF((DA90-60)&lt;0,0,(DA90-60)))</f>
        <v>60</v>
      </c>
      <c r="DB91" s="83">
        <v>1</v>
      </c>
      <c r="DC91" s="12">
        <v>44</v>
      </c>
      <c r="DD91" s="26">
        <f t="shared" si="311"/>
        <v>104</v>
      </c>
      <c r="DE91" s="15">
        <f>IF(DD91&lt;'タスク基本情報シート'!$E$20,DD91,'タスク基本情報シート'!$E$20)</f>
        <v>104</v>
      </c>
      <c r="DF91" s="83">
        <v>1</v>
      </c>
      <c r="DG91" s="12">
        <v>26</v>
      </c>
      <c r="DH91" s="13">
        <f t="shared" si="295"/>
        <v>86</v>
      </c>
      <c r="DI91" s="13">
        <f>IF(DH91&lt;'タスク基本情報シート'!$E$13,DH91,'タスク基本情報シート'!$E$13)</f>
        <v>86</v>
      </c>
      <c r="DJ91" s="13">
        <v>3</v>
      </c>
      <c r="DK91" s="15">
        <f>LARGE(DI89:DI98,DJ91)</f>
        <v>86</v>
      </c>
    </row>
    <row r="92" spans="1:115" ht="13.5" customHeight="1">
      <c r="A92" s="390"/>
      <c r="B92" s="391"/>
      <c r="C92" s="83">
        <v>1</v>
      </c>
      <c r="D92" s="12">
        <v>15</v>
      </c>
      <c r="E92" s="13">
        <f t="shared" si="280"/>
        <v>75</v>
      </c>
      <c r="F92" s="13">
        <f t="shared" si="312"/>
        <v>75</v>
      </c>
      <c r="G92" s="15">
        <f t="shared" si="296"/>
        <v>75</v>
      </c>
      <c r="H92" s="83"/>
      <c r="I92" s="12"/>
      <c r="J92" s="47">
        <f t="shared" si="281"/>
        <v>0</v>
      </c>
      <c r="K92" s="15">
        <f t="shared" si="297"/>
        <v>0</v>
      </c>
      <c r="L92" s="83"/>
      <c r="M92" s="12"/>
      <c r="N92" s="13">
        <f t="shared" si="282"/>
        <v>0</v>
      </c>
      <c r="O92" s="13">
        <f t="shared" si="298"/>
        <v>0</v>
      </c>
      <c r="P92" s="13">
        <f>IF(O92&lt;'タスク基本情報シート'!$E$18,O92,'タスク基本情報シート'!$E$18)</f>
        <v>0</v>
      </c>
      <c r="Q92" s="13">
        <f>LARGE(P89:P98,4)</f>
        <v>0</v>
      </c>
      <c r="R92" s="15">
        <f t="shared" si="313"/>
        <v>0</v>
      </c>
      <c r="S92" s="83"/>
      <c r="T92" s="12">
        <v>55</v>
      </c>
      <c r="U92" s="26">
        <f t="shared" si="299"/>
        <v>55</v>
      </c>
      <c r="V92" s="15">
        <f>IF(U92&lt;'タスク基本情報シート'!$E$20,U92,'タスク基本情報シート'!$E$20)</f>
        <v>55</v>
      </c>
      <c r="W92" s="83">
        <v>1</v>
      </c>
      <c r="X92" s="12">
        <v>32</v>
      </c>
      <c r="Y92" s="13">
        <f t="shared" si="283"/>
        <v>92</v>
      </c>
      <c r="Z92" s="13">
        <f>IF(Y92&lt;'タスク基本情報シート'!$E$13,Y92,'タスク基本情報シート'!$E$13)</f>
        <v>92</v>
      </c>
      <c r="AA92" s="46"/>
      <c r="AB92" s="90"/>
      <c r="AD92" s="390"/>
      <c r="AE92" s="391"/>
      <c r="AF92" s="77">
        <v>1</v>
      </c>
      <c r="AG92" s="12">
        <v>15</v>
      </c>
      <c r="AH92" s="13">
        <f t="shared" si="284"/>
        <v>75</v>
      </c>
      <c r="AI92" s="13">
        <f t="shared" si="314"/>
        <v>75</v>
      </c>
      <c r="AJ92" s="15">
        <f t="shared" si="300"/>
        <v>75</v>
      </c>
      <c r="AK92" s="77">
        <v>6</v>
      </c>
      <c r="AL92" s="12">
        <v>30</v>
      </c>
      <c r="AM92" s="47">
        <f t="shared" si="285"/>
        <v>390</v>
      </c>
      <c r="AN92" s="15">
        <f t="shared" si="301"/>
        <v>13</v>
      </c>
      <c r="AO92" s="83"/>
      <c r="AP92" s="12"/>
      <c r="AQ92" s="13">
        <f t="shared" si="286"/>
        <v>0</v>
      </c>
      <c r="AR92" s="13">
        <f t="shared" si="302"/>
        <v>0</v>
      </c>
      <c r="AS92" s="13">
        <f>IF(AR92&lt;'タスク基本情報シート'!$E$18,AR92,'タスク基本情報シート'!$E$18)</f>
        <v>0</v>
      </c>
      <c r="AT92" s="13">
        <f>LARGE(AS89:AS98,4)</f>
        <v>0</v>
      </c>
      <c r="AU92" s="15">
        <f t="shared" si="315"/>
        <v>0</v>
      </c>
      <c r="AV92" s="83">
        <v>1</v>
      </c>
      <c r="AW92" s="12">
        <v>52</v>
      </c>
      <c r="AX92" s="26">
        <f t="shared" si="303"/>
        <v>112</v>
      </c>
      <c r="AY92" s="15">
        <f>IF(AX92&lt;'タスク基本情報シート'!$E$20,AX92,'タスク基本情報シート'!$E$20)</f>
        <v>112</v>
      </c>
      <c r="AZ92" s="83">
        <v>1</v>
      </c>
      <c r="BA92" s="12">
        <v>5</v>
      </c>
      <c r="BB92" s="13">
        <f t="shared" si="287"/>
        <v>65</v>
      </c>
      <c r="BC92" s="13">
        <f>IF(BB92&lt;'タスク基本情報シート'!$E$13,BB92,'タスク基本情報シート'!$E$13)</f>
        <v>65</v>
      </c>
      <c r="BD92" s="46"/>
      <c r="BE92" s="90"/>
      <c r="BG92" s="390"/>
      <c r="BH92" s="391"/>
      <c r="BI92" s="83">
        <v>1</v>
      </c>
      <c r="BJ92" s="12">
        <v>16</v>
      </c>
      <c r="BK92" s="13">
        <f t="shared" si="288"/>
        <v>76</v>
      </c>
      <c r="BL92" s="13">
        <f t="shared" si="316"/>
        <v>75</v>
      </c>
      <c r="BM92" s="15">
        <f t="shared" si="304"/>
        <v>75</v>
      </c>
      <c r="BN92" s="77">
        <v>4</v>
      </c>
      <c r="BO92" s="12">
        <v>32</v>
      </c>
      <c r="BP92" s="47">
        <f t="shared" si="289"/>
        <v>272</v>
      </c>
      <c r="BQ92" s="15">
        <f t="shared" si="305"/>
        <v>9</v>
      </c>
      <c r="BR92" s="77"/>
      <c r="BS92" s="12">
        <v>48</v>
      </c>
      <c r="BT92" s="13">
        <f t="shared" si="290"/>
        <v>48</v>
      </c>
      <c r="BU92" s="13">
        <f t="shared" si="306"/>
        <v>0</v>
      </c>
      <c r="BV92" s="13">
        <f>IF(BU92&lt;'タスク基本情報シート'!$E$18,BU92,'タスク基本情報シート'!$E$18)</f>
        <v>0</v>
      </c>
      <c r="BW92" s="13">
        <f>LARGE(BV89:BV98,4)</f>
        <v>0</v>
      </c>
      <c r="BX92" s="15">
        <f t="shared" si="317"/>
        <v>0</v>
      </c>
      <c r="BY92" s="83">
        <v>1</v>
      </c>
      <c r="BZ92" s="12">
        <v>41</v>
      </c>
      <c r="CA92" s="26">
        <f t="shared" si="307"/>
        <v>101</v>
      </c>
      <c r="CB92" s="15">
        <f>IF(CA92&lt;'タスク基本情報シート'!$E$20,CA92,'タスク基本情報シート'!$E$20)</f>
        <v>101</v>
      </c>
      <c r="CC92" s="83">
        <v>1</v>
      </c>
      <c r="CD92" s="12">
        <v>41</v>
      </c>
      <c r="CE92" s="13">
        <f t="shared" si="291"/>
        <v>101</v>
      </c>
      <c r="CF92" s="13">
        <f>IF(CE92&lt;'タスク基本情報シート'!$E$13,CE92,'タスク基本情報シート'!$E$13)</f>
        <v>101</v>
      </c>
      <c r="CG92" s="46"/>
      <c r="CH92" s="90"/>
      <c r="CJ92" s="390"/>
      <c r="CK92" s="391"/>
      <c r="CL92" s="77">
        <v>1</v>
      </c>
      <c r="CM92" s="12">
        <v>18</v>
      </c>
      <c r="CN92" s="13">
        <f t="shared" si="292"/>
        <v>78</v>
      </c>
      <c r="CO92" s="13">
        <f t="shared" si="318"/>
        <v>75</v>
      </c>
      <c r="CP92" s="15">
        <f t="shared" si="308"/>
        <v>75</v>
      </c>
      <c r="CQ92" s="77">
        <v>1</v>
      </c>
      <c r="CR92" s="12">
        <v>25</v>
      </c>
      <c r="CS92" s="47">
        <f t="shared" si="293"/>
        <v>85</v>
      </c>
      <c r="CT92" s="15">
        <f t="shared" si="309"/>
        <v>2</v>
      </c>
      <c r="CU92" s="77"/>
      <c r="CV92" s="12"/>
      <c r="CW92" s="13">
        <f t="shared" si="294"/>
        <v>0</v>
      </c>
      <c r="CX92" s="13">
        <f t="shared" si="310"/>
        <v>0</v>
      </c>
      <c r="CY92" s="13">
        <f>IF(CX92&lt;'タスク基本情報シート'!$E$18,CX92,'タスク基本情報シート'!$E$18)</f>
        <v>0</v>
      </c>
      <c r="CZ92" s="13">
        <f>LARGE(CY89:CY98,4)</f>
        <v>0</v>
      </c>
      <c r="DA92" s="15">
        <f t="shared" si="319"/>
        <v>0</v>
      </c>
      <c r="DB92" s="83">
        <v>1</v>
      </c>
      <c r="DC92" s="12">
        <v>6</v>
      </c>
      <c r="DD92" s="26">
        <f t="shared" si="311"/>
        <v>66</v>
      </c>
      <c r="DE92" s="15">
        <f>IF(DD92&lt;'タスク基本情報シート'!$E$20,DD92,'タスク基本情報シート'!$E$20)</f>
        <v>66</v>
      </c>
      <c r="DF92" s="83">
        <v>1</v>
      </c>
      <c r="DG92" s="12">
        <v>2</v>
      </c>
      <c r="DH92" s="13">
        <f t="shared" si="295"/>
        <v>62</v>
      </c>
      <c r="DI92" s="13">
        <f>IF(DH92&lt;'タスク基本情報シート'!$E$13,DH92,'タスク基本情報シート'!$E$13)</f>
        <v>62</v>
      </c>
      <c r="DJ92" s="46"/>
      <c r="DK92" s="90"/>
    </row>
    <row r="93" spans="1:115" ht="13.5" customHeight="1">
      <c r="A93" s="390"/>
      <c r="B93" s="391"/>
      <c r="C93" s="83">
        <v>1</v>
      </c>
      <c r="D93" s="12">
        <v>30</v>
      </c>
      <c r="E93" s="13">
        <f t="shared" si="280"/>
        <v>90</v>
      </c>
      <c r="F93" s="13">
        <f t="shared" si="312"/>
        <v>90</v>
      </c>
      <c r="G93" s="15">
        <f t="shared" si="296"/>
        <v>90</v>
      </c>
      <c r="H93" s="83"/>
      <c r="I93" s="12"/>
      <c r="J93" s="47">
        <f t="shared" si="281"/>
        <v>0</v>
      </c>
      <c r="K93" s="15">
        <f t="shared" si="297"/>
        <v>0</v>
      </c>
      <c r="L93" s="83"/>
      <c r="M93" s="12"/>
      <c r="N93" s="13">
        <f t="shared" si="282"/>
        <v>0</v>
      </c>
      <c r="O93" s="13">
        <f t="shared" si="298"/>
        <v>0</v>
      </c>
      <c r="P93" s="13">
        <f>IF(O93&lt;'タスク基本情報シート'!$E$18,O93,'タスク基本情報シート'!$E$18)</f>
        <v>0</v>
      </c>
      <c r="Q93" s="13">
        <f>LARGE(P89:P98,5)</f>
        <v>0</v>
      </c>
      <c r="R93" s="15">
        <f t="shared" si="313"/>
        <v>0</v>
      </c>
      <c r="S93" s="83">
        <v>1</v>
      </c>
      <c r="T93" s="12">
        <v>5</v>
      </c>
      <c r="U93" s="26">
        <f t="shared" si="299"/>
        <v>65</v>
      </c>
      <c r="V93" s="15">
        <f>IF(U93&lt;'タスク基本情報シート'!$E$20,U93,'タスク基本情報シート'!$E$20)</f>
        <v>65</v>
      </c>
      <c r="W93" s="83">
        <v>1</v>
      </c>
      <c r="X93" s="12">
        <v>33</v>
      </c>
      <c r="Y93" s="13">
        <f t="shared" si="283"/>
        <v>93</v>
      </c>
      <c r="Z93" s="13">
        <f>IF(Y93&lt;'タスク基本情報シート'!$E$13,Y93,'タスク基本情報シート'!$E$13)</f>
        <v>93</v>
      </c>
      <c r="AA93" s="45"/>
      <c r="AB93" s="17"/>
      <c r="AD93" s="390"/>
      <c r="AE93" s="391"/>
      <c r="AF93" s="77">
        <v>1</v>
      </c>
      <c r="AG93" s="12">
        <v>30</v>
      </c>
      <c r="AH93" s="13">
        <f t="shared" si="284"/>
        <v>90</v>
      </c>
      <c r="AI93" s="13">
        <f t="shared" si="314"/>
        <v>90</v>
      </c>
      <c r="AJ93" s="15">
        <f t="shared" si="300"/>
        <v>90</v>
      </c>
      <c r="AK93" s="77"/>
      <c r="AL93" s="12"/>
      <c r="AM93" s="47">
        <f t="shared" si="285"/>
        <v>0</v>
      </c>
      <c r="AN93" s="15">
        <f t="shared" si="301"/>
        <v>0</v>
      </c>
      <c r="AO93" s="83"/>
      <c r="AP93" s="12"/>
      <c r="AQ93" s="13">
        <f t="shared" si="286"/>
        <v>0</v>
      </c>
      <c r="AR93" s="13">
        <f t="shared" si="302"/>
        <v>0</v>
      </c>
      <c r="AS93" s="13">
        <f>IF(AR93&lt;'タスク基本情報シート'!$E$18,AR93,'タスク基本情報シート'!$E$18)</f>
        <v>0</v>
      </c>
      <c r="AT93" s="13">
        <f>LARGE(AS89:AS98,5)</f>
        <v>0</v>
      </c>
      <c r="AU93" s="15">
        <f t="shared" si="315"/>
        <v>0</v>
      </c>
      <c r="AV93" s="83"/>
      <c r="AW93" s="12"/>
      <c r="AX93" s="26">
        <f t="shared" si="303"/>
        <v>0</v>
      </c>
      <c r="AY93" s="15">
        <f>IF(AX93&lt;'タスク基本情報シート'!$E$20,AX93,'タスク基本情報シート'!$E$20)</f>
        <v>0</v>
      </c>
      <c r="AZ93" s="83"/>
      <c r="BA93" s="12"/>
      <c r="BB93" s="13">
        <f t="shared" si="287"/>
        <v>0</v>
      </c>
      <c r="BC93" s="13">
        <f>IF(BB93&lt;'タスク基本情報シート'!$E$13,BB93,'タスク基本情報シート'!$E$13)</f>
        <v>0</v>
      </c>
      <c r="BD93" s="45"/>
      <c r="BE93" s="17"/>
      <c r="BG93" s="390"/>
      <c r="BH93" s="391"/>
      <c r="BI93" s="83">
        <v>1</v>
      </c>
      <c r="BJ93" s="12">
        <v>10</v>
      </c>
      <c r="BK93" s="13">
        <f t="shared" si="288"/>
        <v>70</v>
      </c>
      <c r="BL93" s="13">
        <f t="shared" si="316"/>
        <v>90</v>
      </c>
      <c r="BM93" s="15">
        <f t="shared" si="304"/>
        <v>0</v>
      </c>
      <c r="BN93" s="77">
        <v>1</v>
      </c>
      <c r="BO93" s="12">
        <v>2</v>
      </c>
      <c r="BP93" s="47">
        <f t="shared" si="289"/>
        <v>62</v>
      </c>
      <c r="BQ93" s="15">
        <f t="shared" si="305"/>
        <v>2</v>
      </c>
      <c r="BR93" s="83"/>
      <c r="BS93" s="12"/>
      <c r="BT93" s="13">
        <f t="shared" si="290"/>
        <v>0</v>
      </c>
      <c r="BU93" s="13">
        <f t="shared" si="306"/>
        <v>0</v>
      </c>
      <c r="BV93" s="13">
        <f>IF(BU93&lt;'タスク基本情報シート'!$E$18,BU93,'タスク基本情報シート'!$E$18)</f>
        <v>0</v>
      </c>
      <c r="BW93" s="13">
        <f>LARGE(BV89:BV98,5)</f>
        <v>0</v>
      </c>
      <c r="BX93" s="15">
        <f t="shared" si="317"/>
        <v>0</v>
      </c>
      <c r="BY93" s="83">
        <v>2</v>
      </c>
      <c r="BZ93" s="12">
        <v>2</v>
      </c>
      <c r="CA93" s="26">
        <f t="shared" si="307"/>
        <v>122</v>
      </c>
      <c r="CB93" s="15">
        <f>IF(CA93&lt;'タスク基本情報シート'!$E$20,CA93,'タスク基本情報シート'!$E$20)</f>
        <v>122</v>
      </c>
      <c r="CC93" s="83">
        <v>1</v>
      </c>
      <c r="CD93" s="12">
        <v>12</v>
      </c>
      <c r="CE93" s="13">
        <f t="shared" si="291"/>
        <v>72</v>
      </c>
      <c r="CF93" s="13">
        <f>IF(CE93&lt;'タスク基本情報シート'!$E$13,CE93,'タスク基本情報シート'!$E$13)</f>
        <v>72</v>
      </c>
      <c r="CG93" s="45"/>
      <c r="CH93" s="17"/>
      <c r="CJ93" s="390"/>
      <c r="CK93" s="391"/>
      <c r="CL93" s="77">
        <v>1</v>
      </c>
      <c r="CM93" s="12">
        <v>31</v>
      </c>
      <c r="CN93" s="13">
        <f t="shared" si="292"/>
        <v>91</v>
      </c>
      <c r="CO93" s="13">
        <f t="shared" si="318"/>
        <v>90</v>
      </c>
      <c r="CP93" s="15">
        <f t="shared" si="308"/>
        <v>90</v>
      </c>
      <c r="CQ93" s="77">
        <v>1</v>
      </c>
      <c r="CR93" s="12">
        <v>4</v>
      </c>
      <c r="CS93" s="47">
        <f t="shared" si="293"/>
        <v>64</v>
      </c>
      <c r="CT93" s="15">
        <f t="shared" si="309"/>
        <v>2</v>
      </c>
      <c r="CU93" s="77"/>
      <c r="CV93" s="12"/>
      <c r="CW93" s="13">
        <f t="shared" si="294"/>
        <v>0</v>
      </c>
      <c r="CX93" s="13">
        <f t="shared" si="310"/>
        <v>0</v>
      </c>
      <c r="CY93" s="13">
        <f>IF(CX93&lt;'タスク基本情報シート'!$E$18,CX93,'タスク基本情報シート'!$E$18)</f>
        <v>0</v>
      </c>
      <c r="CZ93" s="13">
        <f>LARGE(CY89:CY98,5)</f>
        <v>0</v>
      </c>
      <c r="DA93" s="15">
        <f t="shared" si="319"/>
        <v>0</v>
      </c>
      <c r="DB93" s="83">
        <v>1</v>
      </c>
      <c r="DC93" s="12">
        <v>13</v>
      </c>
      <c r="DD93" s="26">
        <f t="shared" si="311"/>
        <v>73</v>
      </c>
      <c r="DE93" s="15">
        <f>IF(DD93&lt;'タスク基本情報シート'!$E$20,DD93,'タスク基本情報シート'!$E$20)</f>
        <v>73</v>
      </c>
      <c r="DF93" s="83">
        <v>1</v>
      </c>
      <c r="DG93" s="12">
        <v>11</v>
      </c>
      <c r="DH93" s="13">
        <f t="shared" si="295"/>
        <v>71</v>
      </c>
      <c r="DI93" s="13">
        <f>IF(DH93&lt;'タスク基本情報シート'!$E$13,DH93,'タスク基本情報シート'!$E$13)</f>
        <v>71</v>
      </c>
      <c r="DJ93" s="45"/>
      <c r="DK93" s="17"/>
    </row>
    <row r="94" spans="1:115" ht="13.5" customHeight="1">
      <c r="A94" s="390"/>
      <c r="B94" s="391"/>
      <c r="C94" s="83">
        <v>1</v>
      </c>
      <c r="D94" s="12">
        <v>46</v>
      </c>
      <c r="E94" s="13">
        <f t="shared" si="280"/>
        <v>106</v>
      </c>
      <c r="F94" s="13">
        <f t="shared" si="312"/>
        <v>105</v>
      </c>
      <c r="G94" s="15">
        <f t="shared" si="296"/>
        <v>105</v>
      </c>
      <c r="H94" s="83"/>
      <c r="I94" s="12"/>
      <c r="J94" s="47">
        <f t="shared" si="281"/>
        <v>0</v>
      </c>
      <c r="K94" s="15">
        <f t="shared" si="297"/>
        <v>0</v>
      </c>
      <c r="L94" s="83"/>
      <c r="M94" s="12"/>
      <c r="N94" s="13">
        <f t="shared" si="282"/>
        <v>0</v>
      </c>
      <c r="O94" s="13">
        <f t="shared" si="298"/>
        <v>0</v>
      </c>
      <c r="P94" s="13">
        <f>IF(O94&lt;'タスク基本情報シート'!$E$18,O94,'タスク基本情報シート'!$E$18)</f>
        <v>0</v>
      </c>
      <c r="Q94" s="13">
        <f>LARGE(P89:P98,6)</f>
        <v>0</v>
      </c>
      <c r="R94" s="15">
        <f t="shared" si="313"/>
        <v>0</v>
      </c>
      <c r="S94" s="83">
        <v>1</v>
      </c>
      <c r="T94" s="12">
        <v>9</v>
      </c>
      <c r="U94" s="26">
        <f t="shared" si="299"/>
        <v>69</v>
      </c>
      <c r="V94" s="15">
        <f>IF(U94&lt;'タスク基本情報シート'!$E$20,U94,'タスク基本情報シート'!$E$20)</f>
        <v>69</v>
      </c>
      <c r="W94" s="83"/>
      <c r="X94" s="12"/>
      <c r="Y94" s="13">
        <f t="shared" si="283"/>
        <v>0</v>
      </c>
      <c r="Z94" s="13">
        <f>IF(Y94&lt;'タスク基本情報シート'!$E$13,Y94,'タスク基本情報シート'!$E$13)</f>
        <v>0</v>
      </c>
      <c r="AA94" s="45"/>
      <c r="AB94" s="17"/>
      <c r="AD94" s="390"/>
      <c r="AE94" s="391"/>
      <c r="AF94" s="83">
        <v>1</v>
      </c>
      <c r="AG94" s="12">
        <v>45</v>
      </c>
      <c r="AH94" s="13">
        <f t="shared" si="284"/>
        <v>105</v>
      </c>
      <c r="AI94" s="13">
        <f t="shared" si="314"/>
        <v>105</v>
      </c>
      <c r="AJ94" s="15">
        <f t="shared" si="300"/>
        <v>105</v>
      </c>
      <c r="AK94" s="77"/>
      <c r="AL94" s="12"/>
      <c r="AM94" s="47">
        <f t="shared" si="285"/>
        <v>0</v>
      </c>
      <c r="AN94" s="15">
        <f t="shared" si="301"/>
        <v>0</v>
      </c>
      <c r="AO94" s="83"/>
      <c r="AP94" s="12"/>
      <c r="AQ94" s="13">
        <f t="shared" si="286"/>
        <v>0</v>
      </c>
      <c r="AR94" s="13">
        <f t="shared" si="302"/>
        <v>0</v>
      </c>
      <c r="AS94" s="13">
        <f>IF(AR94&lt;'タスク基本情報シート'!$E$18,AR94,'タスク基本情報シート'!$E$18)</f>
        <v>0</v>
      </c>
      <c r="AT94" s="13">
        <f>LARGE(AS89:AS98,6)</f>
        <v>0</v>
      </c>
      <c r="AU94" s="15">
        <f t="shared" si="315"/>
        <v>0</v>
      </c>
      <c r="AV94" s="83"/>
      <c r="AW94" s="12"/>
      <c r="AX94" s="26">
        <f t="shared" si="303"/>
        <v>0</v>
      </c>
      <c r="AY94" s="15">
        <f>IF(AX94&lt;'タスク基本情報シート'!$E$20,AX94,'タスク基本情報シート'!$E$20)</f>
        <v>0</v>
      </c>
      <c r="AZ94" s="83"/>
      <c r="BA94" s="12"/>
      <c r="BB94" s="13">
        <f t="shared" si="287"/>
        <v>0</v>
      </c>
      <c r="BC94" s="13">
        <f>IF(BB94&lt;'タスク基本情報シート'!$E$13,BB94,'タスク基本情報シート'!$E$13)</f>
        <v>0</v>
      </c>
      <c r="BD94" s="45"/>
      <c r="BE94" s="17"/>
      <c r="BG94" s="390"/>
      <c r="BH94" s="391"/>
      <c r="BI94" s="83">
        <v>1</v>
      </c>
      <c r="BJ94" s="12">
        <v>9</v>
      </c>
      <c r="BK94" s="13">
        <f t="shared" si="288"/>
        <v>69</v>
      </c>
      <c r="BL94" s="13">
        <f t="shared" si="316"/>
        <v>90</v>
      </c>
      <c r="BM94" s="15">
        <f t="shared" si="304"/>
        <v>0</v>
      </c>
      <c r="BN94" s="77">
        <v>1</v>
      </c>
      <c r="BO94" s="12">
        <v>18</v>
      </c>
      <c r="BP94" s="47">
        <f t="shared" si="289"/>
        <v>78</v>
      </c>
      <c r="BQ94" s="15">
        <f t="shared" si="305"/>
        <v>2</v>
      </c>
      <c r="BR94" s="83"/>
      <c r="BS94" s="12"/>
      <c r="BT94" s="13">
        <f t="shared" si="290"/>
        <v>0</v>
      </c>
      <c r="BU94" s="13">
        <f t="shared" si="306"/>
        <v>0</v>
      </c>
      <c r="BV94" s="13">
        <f>IF(BU94&lt;'タスク基本情報シート'!$E$18,BU94,'タスク基本情報シート'!$E$18)</f>
        <v>0</v>
      </c>
      <c r="BW94" s="13">
        <f>LARGE(BV89:BV98,6)</f>
        <v>0</v>
      </c>
      <c r="BX94" s="15">
        <f t="shared" si="317"/>
        <v>0</v>
      </c>
      <c r="BY94" s="83"/>
      <c r="BZ94" s="12"/>
      <c r="CA94" s="26">
        <f t="shared" si="307"/>
        <v>0</v>
      </c>
      <c r="CB94" s="15">
        <f>IF(CA94&lt;'タスク基本情報シート'!$E$20,CA94,'タスク基本情報シート'!$E$20)</f>
        <v>0</v>
      </c>
      <c r="CC94" s="83"/>
      <c r="CD94" s="12">
        <v>59</v>
      </c>
      <c r="CE94" s="13">
        <f t="shared" si="291"/>
        <v>59</v>
      </c>
      <c r="CF94" s="13">
        <f>IF(CE94&lt;'タスク基本情報シート'!$E$13,CE94,'タスク基本情報シート'!$E$13)</f>
        <v>59</v>
      </c>
      <c r="CG94" s="45"/>
      <c r="CH94" s="17"/>
      <c r="CJ94" s="390"/>
      <c r="CK94" s="391"/>
      <c r="CL94" s="77"/>
      <c r="CM94" s="12"/>
      <c r="CN94" s="13">
        <f t="shared" si="292"/>
        <v>0</v>
      </c>
      <c r="CO94" s="13">
        <f t="shared" si="318"/>
        <v>105</v>
      </c>
      <c r="CP94" s="15">
        <f t="shared" si="308"/>
        <v>0</v>
      </c>
      <c r="CQ94" s="77">
        <v>4</v>
      </c>
      <c r="CR94" s="12">
        <v>1</v>
      </c>
      <c r="CS94" s="47">
        <f t="shared" si="293"/>
        <v>241</v>
      </c>
      <c r="CT94" s="15">
        <f t="shared" si="309"/>
        <v>8</v>
      </c>
      <c r="CU94" s="83"/>
      <c r="CV94" s="12"/>
      <c r="CW94" s="13">
        <f t="shared" si="294"/>
        <v>0</v>
      </c>
      <c r="CX94" s="13">
        <f t="shared" si="310"/>
        <v>0</v>
      </c>
      <c r="CY94" s="13">
        <f>IF(CX94&lt;'タスク基本情報シート'!$E$18,CX94,'タスク基本情報シート'!$E$18)</f>
        <v>0</v>
      </c>
      <c r="CZ94" s="13">
        <f>LARGE(CY89:CY98,6)</f>
        <v>0</v>
      </c>
      <c r="DA94" s="15">
        <f t="shared" si="319"/>
        <v>0</v>
      </c>
      <c r="DB94" s="83">
        <v>1</v>
      </c>
      <c r="DC94" s="12"/>
      <c r="DD94" s="26">
        <f t="shared" si="311"/>
        <v>60</v>
      </c>
      <c r="DE94" s="15">
        <f>IF(DD94&lt;'タスク基本情報シート'!$E$20,DD94,'タスク基本情報シート'!$E$20)</f>
        <v>60</v>
      </c>
      <c r="DF94" s="83"/>
      <c r="DG94" s="12"/>
      <c r="DH94" s="13">
        <f t="shared" si="295"/>
        <v>0</v>
      </c>
      <c r="DI94" s="13">
        <f>IF(DH94&lt;'タスク基本情報シート'!$E$13,DH94,'タスク基本情報シート'!$E$13)</f>
        <v>0</v>
      </c>
      <c r="DJ94" s="45"/>
      <c r="DK94" s="17"/>
    </row>
    <row r="95" spans="1:115" ht="13.5" customHeight="1">
      <c r="A95" s="390"/>
      <c r="B95" s="391"/>
      <c r="C95" s="83">
        <v>2</v>
      </c>
      <c r="D95" s="12"/>
      <c r="E95" s="13">
        <f t="shared" si="280"/>
        <v>120</v>
      </c>
      <c r="F95" s="13">
        <f t="shared" si="312"/>
        <v>120</v>
      </c>
      <c r="G95" s="15">
        <f t="shared" si="296"/>
        <v>120</v>
      </c>
      <c r="H95" s="83"/>
      <c r="I95" s="12"/>
      <c r="J95" s="47">
        <f t="shared" si="281"/>
        <v>0</v>
      </c>
      <c r="K95" s="15">
        <f t="shared" si="297"/>
        <v>0</v>
      </c>
      <c r="L95" s="83"/>
      <c r="M95" s="12"/>
      <c r="N95" s="13">
        <f t="shared" si="282"/>
        <v>0</v>
      </c>
      <c r="O95" s="13">
        <f t="shared" si="298"/>
        <v>0</v>
      </c>
      <c r="P95" s="13">
        <f>IF(O95&lt;'タスク基本情報シート'!$E$18,O95,'タスク基本情報シート'!$E$18)</f>
        <v>0</v>
      </c>
      <c r="Q95" s="13">
        <f>LARGE(P89:P98,7)</f>
        <v>0</v>
      </c>
      <c r="R95" s="15">
        <f t="shared" si="313"/>
        <v>0</v>
      </c>
      <c r="S95" s="83">
        <v>1</v>
      </c>
      <c r="T95" s="12"/>
      <c r="U95" s="26">
        <f t="shared" si="299"/>
        <v>60</v>
      </c>
      <c r="V95" s="15">
        <f>IF(U95&lt;'タスク基本情報シート'!$E$20,U95,'タスク基本情報シート'!$E$20)</f>
        <v>60</v>
      </c>
      <c r="W95" s="83"/>
      <c r="X95" s="12"/>
      <c r="Y95" s="13">
        <f t="shared" si="283"/>
        <v>0</v>
      </c>
      <c r="Z95" s="13">
        <f>IF(Y95&lt;'タスク基本情報シート'!$E$13,Y95,'タスク基本情報シート'!$E$13)</f>
        <v>0</v>
      </c>
      <c r="AA95" s="16"/>
      <c r="AB95" s="17"/>
      <c r="AD95" s="390"/>
      <c r="AE95" s="391"/>
      <c r="AF95" s="83"/>
      <c r="AG95" s="12"/>
      <c r="AH95" s="13">
        <f t="shared" si="284"/>
        <v>0</v>
      </c>
      <c r="AI95" s="13">
        <f t="shared" si="314"/>
        <v>120</v>
      </c>
      <c r="AJ95" s="15">
        <f t="shared" si="300"/>
        <v>0</v>
      </c>
      <c r="AK95" s="77"/>
      <c r="AL95" s="12"/>
      <c r="AM95" s="47">
        <f t="shared" si="285"/>
        <v>0</v>
      </c>
      <c r="AN95" s="15">
        <f t="shared" si="301"/>
        <v>0</v>
      </c>
      <c r="AO95" s="83"/>
      <c r="AP95" s="12"/>
      <c r="AQ95" s="13">
        <f t="shared" si="286"/>
        <v>0</v>
      </c>
      <c r="AR95" s="13">
        <f t="shared" si="302"/>
        <v>0</v>
      </c>
      <c r="AS95" s="13">
        <f>IF(AR95&lt;'タスク基本情報シート'!$E$18,AR95,'タスク基本情報シート'!$E$18)</f>
        <v>0</v>
      </c>
      <c r="AT95" s="13">
        <f>LARGE(AS89:AS98,7)</f>
        <v>0</v>
      </c>
      <c r="AU95" s="15">
        <f t="shared" si="315"/>
        <v>0</v>
      </c>
      <c r="AV95" s="83"/>
      <c r="AW95" s="12"/>
      <c r="AX95" s="26">
        <f t="shared" si="303"/>
        <v>0</v>
      </c>
      <c r="AY95" s="15">
        <f>IF(AX95&lt;'タスク基本情報シート'!$E$20,AX95,'タスク基本情報シート'!$E$20)</f>
        <v>0</v>
      </c>
      <c r="AZ95" s="83"/>
      <c r="BA95" s="12"/>
      <c r="BB95" s="13">
        <f t="shared" si="287"/>
        <v>0</v>
      </c>
      <c r="BC95" s="13">
        <f>IF(BB95&lt;'タスク基本情報シート'!$E$13,BB95,'タスク基本情報シート'!$E$13)</f>
        <v>0</v>
      </c>
      <c r="BD95" s="16"/>
      <c r="BE95" s="17"/>
      <c r="BG95" s="390"/>
      <c r="BH95" s="391"/>
      <c r="BI95" s="83">
        <v>1</v>
      </c>
      <c r="BJ95" s="12">
        <v>31</v>
      </c>
      <c r="BK95" s="13">
        <f t="shared" si="288"/>
        <v>91</v>
      </c>
      <c r="BL95" s="13">
        <f t="shared" si="316"/>
        <v>90</v>
      </c>
      <c r="BM95" s="15">
        <f t="shared" si="304"/>
        <v>90</v>
      </c>
      <c r="BN95" s="77"/>
      <c r="BO95" s="12"/>
      <c r="BP95" s="47">
        <f t="shared" si="289"/>
        <v>0</v>
      </c>
      <c r="BQ95" s="15">
        <f t="shared" si="305"/>
        <v>0</v>
      </c>
      <c r="BR95" s="83"/>
      <c r="BS95" s="12"/>
      <c r="BT95" s="13">
        <f t="shared" si="290"/>
        <v>0</v>
      </c>
      <c r="BU95" s="13">
        <f t="shared" si="306"/>
        <v>0</v>
      </c>
      <c r="BV95" s="13">
        <f>IF(BU95&lt;'タスク基本情報シート'!$E$18,BU95,'タスク基本情報シート'!$E$18)</f>
        <v>0</v>
      </c>
      <c r="BW95" s="13">
        <f>LARGE(BV89:BV98,7)</f>
        <v>0</v>
      </c>
      <c r="BX95" s="15">
        <f t="shared" si="317"/>
        <v>0</v>
      </c>
      <c r="BY95" s="83"/>
      <c r="BZ95" s="12"/>
      <c r="CA95" s="26">
        <f t="shared" si="307"/>
        <v>0</v>
      </c>
      <c r="CB95" s="15">
        <f>IF(CA95&lt;'タスク基本情報シート'!$E$20,CA95,'タスク基本情報シート'!$E$20)</f>
        <v>0</v>
      </c>
      <c r="CC95" s="83"/>
      <c r="CD95" s="12">
        <v>48</v>
      </c>
      <c r="CE95" s="13">
        <f t="shared" si="291"/>
        <v>48</v>
      </c>
      <c r="CF95" s="13">
        <f>IF(CE95&lt;'タスク基本情報シート'!$E$13,CE95,'タスク基本情報シート'!$E$13)</f>
        <v>48</v>
      </c>
      <c r="CG95" s="16"/>
      <c r="CH95" s="17"/>
      <c r="CJ95" s="390"/>
      <c r="CK95" s="391"/>
      <c r="CL95" s="77"/>
      <c r="CM95" s="12"/>
      <c r="CN95" s="13">
        <f t="shared" si="292"/>
        <v>0</v>
      </c>
      <c r="CO95" s="13">
        <f t="shared" si="318"/>
        <v>105</v>
      </c>
      <c r="CP95" s="15">
        <f t="shared" si="308"/>
        <v>0</v>
      </c>
      <c r="CQ95" s="77"/>
      <c r="CR95" s="12"/>
      <c r="CS95" s="47">
        <f t="shared" si="293"/>
        <v>0</v>
      </c>
      <c r="CT95" s="15">
        <f t="shared" si="309"/>
        <v>0</v>
      </c>
      <c r="CU95" s="83"/>
      <c r="CV95" s="12"/>
      <c r="CW95" s="13">
        <f t="shared" si="294"/>
        <v>0</v>
      </c>
      <c r="CX95" s="13">
        <f t="shared" si="310"/>
        <v>0</v>
      </c>
      <c r="CY95" s="13">
        <f>IF(CX95&lt;'タスク基本情報シート'!$E$18,CX95,'タスク基本情報シート'!$E$18)</f>
        <v>0</v>
      </c>
      <c r="CZ95" s="13">
        <f>LARGE(CY89:CY98,7)</f>
        <v>0</v>
      </c>
      <c r="DA95" s="15">
        <f t="shared" si="319"/>
        <v>0</v>
      </c>
      <c r="DB95" s="83"/>
      <c r="DC95" s="12"/>
      <c r="DD95" s="26">
        <f t="shared" si="311"/>
        <v>0</v>
      </c>
      <c r="DE95" s="15">
        <f>IF(DD95&lt;'タスク基本情報シート'!$E$20,DD95,'タスク基本情報シート'!$E$20)</f>
        <v>0</v>
      </c>
      <c r="DF95" s="83"/>
      <c r="DG95" s="12"/>
      <c r="DH95" s="13">
        <f t="shared" si="295"/>
        <v>0</v>
      </c>
      <c r="DI95" s="13">
        <f>IF(DH95&lt;'タスク基本情報シート'!$E$13,DH95,'タスク基本情報シート'!$E$13)</f>
        <v>0</v>
      </c>
      <c r="DJ95" s="16"/>
      <c r="DK95" s="17"/>
    </row>
    <row r="96" spans="1:115" ht="13.5" customHeight="1">
      <c r="A96" s="390"/>
      <c r="B96" s="391"/>
      <c r="C96" s="83"/>
      <c r="D96" s="12"/>
      <c r="E96" s="13">
        <f t="shared" si="280"/>
        <v>0</v>
      </c>
      <c r="F96" s="13">
        <f t="shared" si="312"/>
        <v>135</v>
      </c>
      <c r="G96" s="15">
        <f t="shared" si="296"/>
        <v>0</v>
      </c>
      <c r="H96" s="83"/>
      <c r="I96" s="12"/>
      <c r="J96" s="47">
        <f t="shared" si="281"/>
        <v>0</v>
      </c>
      <c r="K96" s="15">
        <f t="shared" si="297"/>
        <v>0</v>
      </c>
      <c r="L96" s="83"/>
      <c r="M96" s="12"/>
      <c r="N96" s="13">
        <f t="shared" si="282"/>
        <v>0</v>
      </c>
      <c r="O96" s="13">
        <f t="shared" si="298"/>
        <v>0</v>
      </c>
      <c r="P96" s="13">
        <f>IF(O96&lt;'タスク基本情報シート'!$E$18,O96,'タスク基本情報シート'!$E$18)</f>
        <v>0</v>
      </c>
      <c r="Q96" s="13">
        <f>LARGE(P89:P98,8)</f>
        <v>0</v>
      </c>
      <c r="R96" s="15">
        <f t="shared" si="313"/>
        <v>0</v>
      </c>
      <c r="S96" s="83"/>
      <c r="T96" s="12">
        <v>46</v>
      </c>
      <c r="U96" s="26">
        <f t="shared" si="299"/>
        <v>46</v>
      </c>
      <c r="V96" s="15">
        <f>IF(U96&lt;'タスク基本情報シート'!$E$20,U96,'タスク基本情報シート'!$E$20)</f>
        <v>46</v>
      </c>
      <c r="W96" s="83"/>
      <c r="X96" s="12"/>
      <c r="Y96" s="13">
        <f t="shared" si="283"/>
        <v>0</v>
      </c>
      <c r="Z96" s="13">
        <f>IF(Y96&lt;'タスク基本情報シート'!$E$13,Y96,'タスク基本情報シート'!$E$13)</f>
        <v>0</v>
      </c>
      <c r="AA96" s="16"/>
      <c r="AB96" s="17"/>
      <c r="AD96" s="390"/>
      <c r="AE96" s="391"/>
      <c r="AF96" s="83"/>
      <c r="AG96" s="12"/>
      <c r="AH96" s="13">
        <f t="shared" si="284"/>
        <v>0</v>
      </c>
      <c r="AI96" s="13">
        <f t="shared" si="314"/>
        <v>120</v>
      </c>
      <c r="AJ96" s="15">
        <f t="shared" si="300"/>
        <v>0</v>
      </c>
      <c r="AK96" s="83"/>
      <c r="AL96" s="12"/>
      <c r="AM96" s="47">
        <f t="shared" si="285"/>
        <v>0</v>
      </c>
      <c r="AN96" s="15">
        <f t="shared" si="301"/>
        <v>0</v>
      </c>
      <c r="AO96" s="83"/>
      <c r="AP96" s="12"/>
      <c r="AQ96" s="13">
        <f t="shared" si="286"/>
        <v>0</v>
      </c>
      <c r="AR96" s="13">
        <f t="shared" si="302"/>
        <v>0</v>
      </c>
      <c r="AS96" s="13">
        <f>IF(AR96&lt;'タスク基本情報シート'!$E$18,AR96,'タスク基本情報シート'!$E$18)</f>
        <v>0</v>
      </c>
      <c r="AT96" s="13">
        <f>LARGE(AS89:AS98,8)</f>
        <v>0</v>
      </c>
      <c r="AU96" s="15">
        <f t="shared" si="315"/>
        <v>0</v>
      </c>
      <c r="AV96" s="83"/>
      <c r="AW96" s="12"/>
      <c r="AX96" s="26">
        <f t="shared" si="303"/>
        <v>0</v>
      </c>
      <c r="AY96" s="15">
        <f>IF(AX96&lt;'タスク基本情報シート'!$E$20,AX96,'タスク基本情報シート'!$E$20)</f>
        <v>0</v>
      </c>
      <c r="AZ96" s="83"/>
      <c r="BA96" s="12"/>
      <c r="BB96" s="13">
        <f t="shared" si="287"/>
        <v>0</v>
      </c>
      <c r="BC96" s="13">
        <f>IF(BB96&lt;'タスク基本情報シート'!$E$13,BB96,'タスク基本情報シート'!$E$13)</f>
        <v>0</v>
      </c>
      <c r="BD96" s="16"/>
      <c r="BE96" s="17"/>
      <c r="BG96" s="390"/>
      <c r="BH96" s="391"/>
      <c r="BI96" s="83"/>
      <c r="BJ96" s="12"/>
      <c r="BK96" s="13">
        <f t="shared" si="288"/>
        <v>0</v>
      </c>
      <c r="BL96" s="13">
        <f t="shared" si="316"/>
        <v>105</v>
      </c>
      <c r="BM96" s="15">
        <f t="shared" si="304"/>
        <v>0</v>
      </c>
      <c r="BN96" s="77"/>
      <c r="BO96" s="12"/>
      <c r="BP96" s="47">
        <f t="shared" si="289"/>
        <v>0</v>
      </c>
      <c r="BQ96" s="15">
        <f t="shared" si="305"/>
        <v>0</v>
      </c>
      <c r="BR96" s="83"/>
      <c r="BS96" s="12"/>
      <c r="BT96" s="13">
        <f t="shared" si="290"/>
        <v>0</v>
      </c>
      <c r="BU96" s="13">
        <f t="shared" si="306"/>
        <v>0</v>
      </c>
      <c r="BV96" s="13">
        <f>IF(BU96&lt;'タスク基本情報シート'!$E$18,BU96,'タスク基本情報シート'!$E$18)</f>
        <v>0</v>
      </c>
      <c r="BW96" s="13">
        <f>LARGE(BV89:BV98,8)</f>
        <v>0</v>
      </c>
      <c r="BX96" s="15">
        <f t="shared" si="317"/>
        <v>0</v>
      </c>
      <c r="BY96" s="83"/>
      <c r="BZ96" s="12"/>
      <c r="CA96" s="26">
        <f t="shared" si="307"/>
        <v>0</v>
      </c>
      <c r="CB96" s="15">
        <f>IF(CA96&lt;'タスク基本情報シート'!$E$20,CA96,'タスク基本情報シート'!$E$20)</f>
        <v>0</v>
      </c>
      <c r="CC96" s="83"/>
      <c r="CD96" s="12"/>
      <c r="CE96" s="13">
        <f t="shared" si="291"/>
        <v>0</v>
      </c>
      <c r="CF96" s="13">
        <f>IF(CE96&lt;'タスク基本情報シート'!$E$13,CE96,'タスク基本情報シート'!$E$13)</f>
        <v>0</v>
      </c>
      <c r="CG96" s="16"/>
      <c r="CH96" s="17"/>
      <c r="CJ96" s="390"/>
      <c r="CK96" s="391"/>
      <c r="CL96" s="83"/>
      <c r="CM96" s="12"/>
      <c r="CN96" s="13">
        <f t="shared" si="292"/>
        <v>0</v>
      </c>
      <c r="CO96" s="13">
        <f t="shared" si="318"/>
        <v>105</v>
      </c>
      <c r="CP96" s="15">
        <f t="shared" si="308"/>
        <v>0</v>
      </c>
      <c r="CQ96" s="77"/>
      <c r="CR96" s="12"/>
      <c r="CS96" s="47">
        <f t="shared" si="293"/>
        <v>0</v>
      </c>
      <c r="CT96" s="15">
        <f t="shared" si="309"/>
        <v>0</v>
      </c>
      <c r="CU96" s="83"/>
      <c r="CV96" s="12"/>
      <c r="CW96" s="13">
        <f t="shared" si="294"/>
        <v>0</v>
      </c>
      <c r="CX96" s="13">
        <f t="shared" si="310"/>
        <v>0</v>
      </c>
      <c r="CY96" s="13">
        <f>IF(CX96&lt;'タスク基本情報シート'!$E$18,CX96,'タスク基本情報シート'!$E$18)</f>
        <v>0</v>
      </c>
      <c r="CZ96" s="13">
        <f>LARGE(CY89:CY98,8)</f>
        <v>0</v>
      </c>
      <c r="DA96" s="15">
        <f t="shared" si="319"/>
        <v>0</v>
      </c>
      <c r="DB96" s="83"/>
      <c r="DC96" s="12"/>
      <c r="DD96" s="26">
        <f t="shared" si="311"/>
        <v>0</v>
      </c>
      <c r="DE96" s="15">
        <f>IF(DD96&lt;'タスク基本情報シート'!$E$20,DD96,'タスク基本情報シート'!$E$20)</f>
        <v>0</v>
      </c>
      <c r="DF96" s="83"/>
      <c r="DG96" s="12"/>
      <c r="DH96" s="13">
        <f t="shared" si="295"/>
        <v>0</v>
      </c>
      <c r="DI96" s="13">
        <f>IF(DH96&lt;'タスク基本情報シート'!$E$13,DH96,'タスク基本情報シート'!$E$13)</f>
        <v>0</v>
      </c>
      <c r="DJ96" s="16"/>
      <c r="DK96" s="17"/>
    </row>
    <row r="97" spans="1:115" ht="13.5" customHeight="1">
      <c r="A97" s="390"/>
      <c r="B97" s="391"/>
      <c r="C97" s="83"/>
      <c r="D97" s="12"/>
      <c r="E97" s="13">
        <f t="shared" si="280"/>
        <v>0</v>
      </c>
      <c r="F97" s="13">
        <f t="shared" si="312"/>
        <v>135</v>
      </c>
      <c r="G97" s="15">
        <f t="shared" si="296"/>
        <v>0</v>
      </c>
      <c r="H97" s="83"/>
      <c r="I97" s="12"/>
      <c r="J97" s="47">
        <f t="shared" si="281"/>
        <v>0</v>
      </c>
      <c r="K97" s="15">
        <f t="shared" si="297"/>
        <v>0</v>
      </c>
      <c r="L97" s="83"/>
      <c r="M97" s="12"/>
      <c r="N97" s="13">
        <f t="shared" si="282"/>
        <v>0</v>
      </c>
      <c r="O97" s="13">
        <f t="shared" si="298"/>
        <v>0</v>
      </c>
      <c r="P97" s="13">
        <f>IF(O97&lt;'タスク基本情報シート'!$E$18,O97,'タスク基本情報シート'!$E$18)</f>
        <v>0</v>
      </c>
      <c r="Q97" s="13">
        <f>LARGE(P89:P98,9)</f>
        <v>0</v>
      </c>
      <c r="R97" s="15">
        <f t="shared" si="313"/>
        <v>0</v>
      </c>
      <c r="S97" s="88"/>
      <c r="T97" s="27"/>
      <c r="U97" s="27"/>
      <c r="V97" s="29"/>
      <c r="W97" s="83"/>
      <c r="X97" s="12"/>
      <c r="Y97" s="13">
        <f t="shared" si="283"/>
        <v>0</v>
      </c>
      <c r="Z97" s="13">
        <f>IF(Y97&lt;'タスク基本情報シート'!$E$13,Y97,'タスク基本情報シート'!$E$13)</f>
        <v>0</v>
      </c>
      <c r="AA97" s="16"/>
      <c r="AB97" s="17"/>
      <c r="AD97" s="390"/>
      <c r="AE97" s="391"/>
      <c r="AF97" s="83"/>
      <c r="AG97" s="12"/>
      <c r="AH97" s="13">
        <f t="shared" si="284"/>
        <v>0</v>
      </c>
      <c r="AI97" s="13">
        <f t="shared" si="314"/>
        <v>120</v>
      </c>
      <c r="AJ97" s="15">
        <f t="shared" si="300"/>
        <v>0</v>
      </c>
      <c r="AK97" s="83"/>
      <c r="AL97" s="12"/>
      <c r="AM97" s="47">
        <f t="shared" si="285"/>
        <v>0</v>
      </c>
      <c r="AN97" s="15">
        <f t="shared" si="301"/>
        <v>0</v>
      </c>
      <c r="AO97" s="83"/>
      <c r="AP97" s="12"/>
      <c r="AQ97" s="13">
        <f t="shared" si="286"/>
        <v>0</v>
      </c>
      <c r="AR97" s="13">
        <f t="shared" si="302"/>
        <v>0</v>
      </c>
      <c r="AS97" s="13">
        <f>IF(AR97&lt;'タスク基本情報シート'!$E$18,AR97,'タスク基本情報シート'!$E$18)</f>
        <v>0</v>
      </c>
      <c r="AT97" s="13">
        <f>LARGE(AS89:AS98,9)</f>
        <v>0</v>
      </c>
      <c r="AU97" s="15">
        <f t="shared" si="315"/>
        <v>0</v>
      </c>
      <c r="AV97" s="88"/>
      <c r="AW97" s="27"/>
      <c r="AX97" s="27"/>
      <c r="AY97" s="29"/>
      <c r="AZ97" s="83"/>
      <c r="BA97" s="12"/>
      <c r="BB97" s="13">
        <f t="shared" si="287"/>
        <v>0</v>
      </c>
      <c r="BC97" s="13">
        <f>IF(BB97&lt;'タスク基本情報シート'!$E$13,BB97,'タスク基本情報シート'!$E$13)</f>
        <v>0</v>
      </c>
      <c r="BD97" s="16"/>
      <c r="BE97" s="17"/>
      <c r="BG97" s="390"/>
      <c r="BH97" s="391"/>
      <c r="BI97" s="83"/>
      <c r="BJ97" s="12"/>
      <c r="BK97" s="13">
        <f t="shared" si="288"/>
        <v>0</v>
      </c>
      <c r="BL97" s="13">
        <f t="shared" si="316"/>
        <v>105</v>
      </c>
      <c r="BM97" s="15">
        <f t="shared" si="304"/>
        <v>0</v>
      </c>
      <c r="BN97" s="83"/>
      <c r="BO97" s="12"/>
      <c r="BP97" s="47">
        <f t="shared" si="289"/>
        <v>0</v>
      </c>
      <c r="BQ97" s="15">
        <f t="shared" si="305"/>
        <v>0</v>
      </c>
      <c r="BR97" s="83"/>
      <c r="BS97" s="12"/>
      <c r="BT97" s="13">
        <f t="shared" si="290"/>
        <v>0</v>
      </c>
      <c r="BU97" s="13">
        <f t="shared" si="306"/>
        <v>0</v>
      </c>
      <c r="BV97" s="13">
        <f>IF(BU97&lt;'タスク基本情報シート'!$E$18,BU97,'タスク基本情報シート'!$E$18)</f>
        <v>0</v>
      </c>
      <c r="BW97" s="13">
        <f>LARGE(BV89:BV98,9)</f>
        <v>0</v>
      </c>
      <c r="BX97" s="15">
        <f t="shared" si="317"/>
        <v>0</v>
      </c>
      <c r="BY97" s="88"/>
      <c r="BZ97" s="27"/>
      <c r="CA97" s="27"/>
      <c r="CB97" s="29"/>
      <c r="CC97" s="83"/>
      <c r="CD97" s="12"/>
      <c r="CE97" s="13">
        <f t="shared" si="291"/>
        <v>0</v>
      </c>
      <c r="CF97" s="13">
        <f>IF(CE97&lt;'タスク基本情報シート'!$E$13,CE97,'タスク基本情報シート'!$E$13)</f>
        <v>0</v>
      </c>
      <c r="CG97" s="16"/>
      <c r="CH97" s="17"/>
      <c r="CJ97" s="390"/>
      <c r="CK97" s="391"/>
      <c r="CL97" s="83"/>
      <c r="CM97" s="12"/>
      <c r="CN97" s="13">
        <f t="shared" si="292"/>
        <v>0</v>
      </c>
      <c r="CO97" s="13">
        <f t="shared" si="318"/>
        <v>105</v>
      </c>
      <c r="CP97" s="15">
        <f t="shared" si="308"/>
        <v>0</v>
      </c>
      <c r="CQ97" s="83"/>
      <c r="CR97" s="12"/>
      <c r="CS97" s="47">
        <f t="shared" si="293"/>
        <v>0</v>
      </c>
      <c r="CT97" s="15">
        <f t="shared" si="309"/>
        <v>0</v>
      </c>
      <c r="CU97" s="83"/>
      <c r="CV97" s="12"/>
      <c r="CW97" s="13">
        <f t="shared" si="294"/>
        <v>0</v>
      </c>
      <c r="CX97" s="13">
        <f t="shared" si="310"/>
        <v>0</v>
      </c>
      <c r="CY97" s="13">
        <f>IF(CX97&lt;'タスク基本情報シート'!$E$18,CX97,'タスク基本情報シート'!$E$18)</f>
        <v>0</v>
      </c>
      <c r="CZ97" s="13">
        <f>LARGE(CY89:CY98,9)</f>
        <v>0</v>
      </c>
      <c r="DA97" s="15">
        <f t="shared" si="319"/>
        <v>0</v>
      </c>
      <c r="DB97" s="88"/>
      <c r="DC97" s="27"/>
      <c r="DD97" s="27"/>
      <c r="DE97" s="29"/>
      <c r="DF97" s="83"/>
      <c r="DG97" s="12"/>
      <c r="DH97" s="13">
        <f t="shared" si="295"/>
        <v>0</v>
      </c>
      <c r="DI97" s="13">
        <f>IF(DH97&lt;'タスク基本情報シート'!$E$13,DH97,'タスク基本情報シート'!$E$13)</f>
        <v>0</v>
      </c>
      <c r="DJ97" s="16"/>
      <c r="DK97" s="17"/>
    </row>
    <row r="98" spans="1:115" ht="14.25" customHeight="1" thickBot="1">
      <c r="A98" s="392"/>
      <c r="B98" s="393"/>
      <c r="C98" s="84"/>
      <c r="D98" s="18"/>
      <c r="E98" s="20">
        <f t="shared" si="280"/>
        <v>0</v>
      </c>
      <c r="F98" s="20">
        <f t="shared" si="312"/>
        <v>135</v>
      </c>
      <c r="G98" s="79">
        <f t="shared" si="296"/>
        <v>0</v>
      </c>
      <c r="H98" s="84"/>
      <c r="I98" s="18"/>
      <c r="J98" s="48">
        <f t="shared" si="281"/>
        <v>0</v>
      </c>
      <c r="K98" s="79">
        <f t="shared" si="297"/>
        <v>0</v>
      </c>
      <c r="L98" s="84"/>
      <c r="M98" s="18"/>
      <c r="N98" s="20">
        <f t="shared" si="282"/>
        <v>0</v>
      </c>
      <c r="O98" s="20">
        <f t="shared" si="298"/>
        <v>0</v>
      </c>
      <c r="P98" s="20">
        <f>IF(O98&lt;'タスク基本情報シート'!$E$18,O98,'タスク基本情報シート'!$E$18)</f>
        <v>0</v>
      </c>
      <c r="Q98" s="20">
        <f>LARGE(P89:P98,10)</f>
        <v>0</v>
      </c>
      <c r="R98" s="79">
        <f t="shared" si="313"/>
        <v>0</v>
      </c>
      <c r="S98" s="89"/>
      <c r="T98" s="30"/>
      <c r="U98" s="30"/>
      <c r="V98" s="31"/>
      <c r="W98" s="84"/>
      <c r="X98" s="18"/>
      <c r="Y98" s="20">
        <f t="shared" si="283"/>
        <v>0</v>
      </c>
      <c r="Z98" s="20">
        <f>IF(Y98&lt;'タスク基本情報シート'!$E$13,Y98,'タスク基本情報シート'!$E$13)</f>
        <v>0</v>
      </c>
      <c r="AA98" s="19"/>
      <c r="AB98" s="21"/>
      <c r="AD98" s="392"/>
      <c r="AE98" s="393"/>
      <c r="AF98" s="84"/>
      <c r="AG98" s="18"/>
      <c r="AH98" s="20">
        <f t="shared" si="284"/>
        <v>0</v>
      </c>
      <c r="AI98" s="20">
        <f t="shared" si="314"/>
        <v>120</v>
      </c>
      <c r="AJ98" s="79">
        <f t="shared" si="300"/>
        <v>0</v>
      </c>
      <c r="AK98" s="84"/>
      <c r="AL98" s="18"/>
      <c r="AM98" s="48">
        <f t="shared" si="285"/>
        <v>0</v>
      </c>
      <c r="AN98" s="79">
        <f t="shared" si="301"/>
        <v>0</v>
      </c>
      <c r="AO98" s="84"/>
      <c r="AP98" s="18"/>
      <c r="AQ98" s="20">
        <f t="shared" si="286"/>
        <v>0</v>
      </c>
      <c r="AR98" s="20">
        <f t="shared" si="302"/>
        <v>0</v>
      </c>
      <c r="AS98" s="20">
        <f>IF(AR98&lt;'タスク基本情報シート'!$E$18,AR98,'タスク基本情報シート'!$E$18)</f>
        <v>0</v>
      </c>
      <c r="AT98" s="20">
        <f>LARGE(AS89:AS98,10)</f>
        <v>0</v>
      </c>
      <c r="AU98" s="79">
        <f t="shared" si="315"/>
        <v>0</v>
      </c>
      <c r="AV98" s="89"/>
      <c r="AW98" s="30"/>
      <c r="AX98" s="30"/>
      <c r="AY98" s="31"/>
      <c r="AZ98" s="84"/>
      <c r="BA98" s="18"/>
      <c r="BB98" s="20">
        <f t="shared" si="287"/>
        <v>0</v>
      </c>
      <c r="BC98" s="20">
        <f>IF(BB98&lt;'タスク基本情報シート'!$E$13,BB98,'タスク基本情報シート'!$E$13)</f>
        <v>0</v>
      </c>
      <c r="BD98" s="19"/>
      <c r="BE98" s="21"/>
      <c r="BG98" s="392"/>
      <c r="BH98" s="393"/>
      <c r="BI98" s="84"/>
      <c r="BJ98" s="18"/>
      <c r="BK98" s="20">
        <f t="shared" si="288"/>
        <v>0</v>
      </c>
      <c r="BL98" s="20">
        <f t="shared" si="316"/>
        <v>105</v>
      </c>
      <c r="BM98" s="79">
        <f t="shared" si="304"/>
        <v>0</v>
      </c>
      <c r="BN98" s="84"/>
      <c r="BO98" s="18"/>
      <c r="BP98" s="48">
        <f t="shared" si="289"/>
        <v>0</v>
      </c>
      <c r="BQ98" s="79">
        <f t="shared" si="305"/>
        <v>0</v>
      </c>
      <c r="BR98" s="84"/>
      <c r="BS98" s="18"/>
      <c r="BT98" s="20">
        <f t="shared" si="290"/>
        <v>0</v>
      </c>
      <c r="BU98" s="20">
        <f t="shared" si="306"/>
        <v>0</v>
      </c>
      <c r="BV98" s="20">
        <f>IF(BU98&lt;'タスク基本情報シート'!$E$18,BU98,'タスク基本情報シート'!$E$18)</f>
        <v>0</v>
      </c>
      <c r="BW98" s="20">
        <f>LARGE(BV89:BV98,10)</f>
        <v>0</v>
      </c>
      <c r="BX98" s="79">
        <f t="shared" si="317"/>
        <v>0</v>
      </c>
      <c r="BY98" s="89"/>
      <c r="BZ98" s="30"/>
      <c r="CA98" s="30"/>
      <c r="CB98" s="31"/>
      <c r="CC98" s="84"/>
      <c r="CD98" s="18"/>
      <c r="CE98" s="20">
        <f t="shared" si="291"/>
        <v>0</v>
      </c>
      <c r="CF98" s="20">
        <f>IF(CE98&lt;'タスク基本情報シート'!$E$13,CE98,'タスク基本情報シート'!$E$13)</f>
        <v>0</v>
      </c>
      <c r="CG98" s="19"/>
      <c r="CH98" s="21"/>
      <c r="CJ98" s="392"/>
      <c r="CK98" s="393"/>
      <c r="CL98" s="84"/>
      <c r="CM98" s="18"/>
      <c r="CN98" s="20">
        <f t="shared" si="292"/>
        <v>0</v>
      </c>
      <c r="CO98" s="20">
        <f t="shared" si="318"/>
        <v>105</v>
      </c>
      <c r="CP98" s="79">
        <f t="shared" si="308"/>
        <v>0</v>
      </c>
      <c r="CQ98" s="84"/>
      <c r="CR98" s="18"/>
      <c r="CS98" s="48">
        <f t="shared" si="293"/>
        <v>0</v>
      </c>
      <c r="CT98" s="79">
        <f t="shared" si="309"/>
        <v>0</v>
      </c>
      <c r="CU98" s="84"/>
      <c r="CV98" s="18"/>
      <c r="CW98" s="20">
        <f t="shared" si="294"/>
        <v>0</v>
      </c>
      <c r="CX98" s="20">
        <f t="shared" si="310"/>
        <v>0</v>
      </c>
      <c r="CY98" s="20">
        <f>IF(CX98&lt;'タスク基本情報シート'!$E$18,CX98,'タスク基本情報シート'!$E$18)</f>
        <v>0</v>
      </c>
      <c r="CZ98" s="20">
        <f>LARGE(CY89:CY98,10)</f>
        <v>0</v>
      </c>
      <c r="DA98" s="79">
        <f t="shared" si="319"/>
        <v>0</v>
      </c>
      <c r="DB98" s="89"/>
      <c r="DC98" s="30"/>
      <c r="DD98" s="30"/>
      <c r="DE98" s="31"/>
      <c r="DF98" s="84"/>
      <c r="DG98" s="18"/>
      <c r="DH98" s="20">
        <f t="shared" si="295"/>
        <v>0</v>
      </c>
      <c r="DI98" s="20">
        <f>IF(DH98&lt;'タスク基本情報シート'!$E$13,DH98,'タスク基本情報シート'!$E$13)</f>
        <v>0</v>
      </c>
      <c r="DJ98" s="19"/>
      <c r="DK98" s="21"/>
    </row>
    <row r="99" spans="1:115" ht="15" thickTop="1">
      <c r="A99" s="193" t="s">
        <v>17</v>
      </c>
      <c r="B99" s="194">
        <f>SUMIF(G$4:AB$4,K$4,G99:AB99)</f>
        <v>2043</v>
      </c>
      <c r="C99" s="80"/>
      <c r="D99" s="22" t="str">
        <f>IF((E99/60)&gt;'タスク基本情報シート'!$F$10,"ERR","OK")</f>
        <v>OK</v>
      </c>
      <c r="E99" s="22">
        <f>SUM(E89:E98)</f>
        <v>530</v>
      </c>
      <c r="F99" s="22"/>
      <c r="G99" s="23">
        <f>SUM(G89:G98)</f>
        <v>525</v>
      </c>
      <c r="H99" s="80"/>
      <c r="I99" s="22" t="str">
        <f>IF((J99/60)&gt;'タスク基本情報シート'!$F$3,"ERR","OK")</f>
        <v>OK</v>
      </c>
      <c r="J99" s="49">
        <f>SUM(J89:J98)</f>
        <v>584</v>
      </c>
      <c r="K99" s="23">
        <f>SUM(K89:K98)</f>
        <v>19</v>
      </c>
      <c r="L99" s="80"/>
      <c r="M99" s="22" t="str">
        <f>IF((N99/60)&gt;'タスク基本情報シート'!$F$18,"ERR","OK")</f>
        <v>OK</v>
      </c>
      <c r="N99" s="22">
        <f>SUM(N89:N98)</f>
        <v>560</v>
      </c>
      <c r="O99" s="22"/>
      <c r="P99" s="22"/>
      <c r="Q99" s="22"/>
      <c r="R99" s="23">
        <f>SUM(R89:R98)</f>
        <v>540</v>
      </c>
      <c r="S99" s="80"/>
      <c r="T99" s="22" t="str">
        <f>IF((U99/60)&gt;'タスク基本情報シート'!$F$20,"ERR","OK")</f>
        <v>OK</v>
      </c>
      <c r="U99" s="22">
        <f>SUM(U89:U96)</f>
        <v>596</v>
      </c>
      <c r="V99" s="23">
        <f>SUM(V89:V96)</f>
        <v>595</v>
      </c>
      <c r="W99" s="80"/>
      <c r="X99" s="22" t="str">
        <f>IF((Y99/60)&gt;'タスク基本情報シート'!$F$13,"ERR","OK")</f>
        <v>OK</v>
      </c>
      <c r="Y99" s="22">
        <f>SUM(Y89:Y98)</f>
        <v>548</v>
      </c>
      <c r="Z99" s="22"/>
      <c r="AA99" s="22"/>
      <c r="AB99" s="23">
        <f>SUM(AB89:AB91)</f>
        <v>364</v>
      </c>
      <c r="AD99" s="193" t="s">
        <v>17</v>
      </c>
      <c r="AE99" s="194">
        <f>SUMIF(AJ$4:BE$4,AN$4,AJ99:BE99)</f>
        <v>1969</v>
      </c>
      <c r="AF99" s="80"/>
      <c r="AG99" s="22" t="str">
        <f>IF((AH99/60)&gt;'タスク基本情報シート'!$F$10,"ERR","OK")</f>
        <v>OK</v>
      </c>
      <c r="AH99" s="22">
        <f>SUM(AH89:AH98)</f>
        <v>405</v>
      </c>
      <c r="AI99" s="22"/>
      <c r="AJ99" s="23">
        <f>SUM(AJ89:AJ98)</f>
        <v>405</v>
      </c>
      <c r="AK99" s="80"/>
      <c r="AL99" s="22" t="str">
        <f>IF((AM99/60)&gt;'タスク基本情報シート'!$F$3,"ERR","OK")</f>
        <v>OK</v>
      </c>
      <c r="AM99" s="49">
        <f>SUM(AM89:AM98)</f>
        <v>570</v>
      </c>
      <c r="AN99" s="23">
        <f>SUM(AN89:AN98)</f>
        <v>19</v>
      </c>
      <c r="AO99" s="80"/>
      <c r="AP99" s="22" t="str">
        <f>IF((AQ99/60)&gt;'タスク基本情報シート'!$F$18,"ERR","OK")</f>
        <v>OK</v>
      </c>
      <c r="AQ99" s="22">
        <f>SUM(AQ89:AQ98)</f>
        <v>516</v>
      </c>
      <c r="AR99" s="22"/>
      <c r="AS99" s="22"/>
      <c r="AT99" s="22"/>
      <c r="AU99" s="23">
        <f>SUM(AU89:AU98)</f>
        <v>480</v>
      </c>
      <c r="AV99" s="80"/>
      <c r="AW99" s="22" t="str">
        <f>IF((AX99/60)&gt;'タスク基本情報シート'!$F$20,"ERR","OK")</f>
        <v>OK</v>
      </c>
      <c r="AX99" s="22">
        <f>SUM(AX89:AX96)</f>
        <v>589</v>
      </c>
      <c r="AY99" s="23">
        <f>SUM(AY89:AY96)</f>
        <v>587</v>
      </c>
      <c r="AZ99" s="80"/>
      <c r="BA99" s="22" t="str">
        <f>IF((BB99/60)&gt;'タスク基本情報シート'!$F$13,"ERR","OK")</f>
        <v>OK</v>
      </c>
      <c r="BB99" s="22">
        <f>SUM(BB89:BB98)</f>
        <v>557</v>
      </c>
      <c r="BC99" s="22"/>
      <c r="BD99" s="22"/>
      <c r="BE99" s="23">
        <f>SUM(BE89:BE91)</f>
        <v>478</v>
      </c>
      <c r="BG99" s="193" t="s">
        <v>17</v>
      </c>
      <c r="BH99" s="194">
        <f>SUMIF(BM$4:CH$4,BQ$4,BM99:CH99)</f>
        <v>1665</v>
      </c>
      <c r="BI99" s="80"/>
      <c r="BJ99" s="22" t="str">
        <f>IF((BK99/60)&gt;'タスク基本情報シート'!$F$10,"ERR","OK")</f>
        <v>OK</v>
      </c>
      <c r="BK99" s="22">
        <f>SUM(BK89:BK98)</f>
        <v>447</v>
      </c>
      <c r="BL99" s="22"/>
      <c r="BM99" s="23">
        <f>SUM(BM89:BM98)</f>
        <v>300</v>
      </c>
      <c r="BN99" s="80"/>
      <c r="BO99" s="22" t="str">
        <f>IF((BP99/60)&gt;'タスク基本情報シート'!$F$3,"ERR","OK")</f>
        <v>OK</v>
      </c>
      <c r="BP99" s="49">
        <f>SUM(BP89:BP98)</f>
        <v>575</v>
      </c>
      <c r="BQ99" s="23">
        <f>SUM(BQ89:BQ98)</f>
        <v>17</v>
      </c>
      <c r="BR99" s="80"/>
      <c r="BS99" s="22" t="str">
        <f>IF((BT99/60)&gt;'タスク基本情報シート'!$F$18,"ERR","OK")</f>
        <v>OK</v>
      </c>
      <c r="BT99" s="22">
        <f>SUM(BT89:BT98)</f>
        <v>547</v>
      </c>
      <c r="BU99" s="22"/>
      <c r="BV99" s="22"/>
      <c r="BW99" s="22"/>
      <c r="BX99" s="23">
        <f>SUM(BX89:BX98)</f>
        <v>480</v>
      </c>
      <c r="BY99" s="80"/>
      <c r="BZ99" s="22" t="str">
        <f>IF((CA99/60)&gt;'タスク基本情報シート'!$F$20,"ERR","OK")</f>
        <v>OK</v>
      </c>
      <c r="CA99" s="22">
        <f>SUM(CA89:CA96)</f>
        <v>583</v>
      </c>
      <c r="CB99" s="23">
        <f>SUM(CB89:CB96)</f>
        <v>583</v>
      </c>
      <c r="CC99" s="80"/>
      <c r="CD99" s="22" t="str">
        <f>IF((CE99/60)&gt;'タスク基本情報シート'!$F$13,"ERR","OK")</f>
        <v>OK</v>
      </c>
      <c r="CE99" s="22">
        <f>SUM(CE89:CE98)</f>
        <v>528</v>
      </c>
      <c r="CF99" s="22"/>
      <c r="CG99" s="22"/>
      <c r="CH99" s="23">
        <f>SUM(CH89:CH91)</f>
        <v>285</v>
      </c>
      <c r="CJ99" s="193" t="s">
        <v>17</v>
      </c>
      <c r="CK99" s="194">
        <f>SUMIF(CP$4:DK$4,CT$4,CP99:DK99)</f>
        <v>1663</v>
      </c>
      <c r="CL99" s="80"/>
      <c r="CM99" s="22" t="str">
        <f>IF((CN99/60)&gt;'タスク基本情報シート'!$F$10,"ERR","OK")</f>
        <v>OK</v>
      </c>
      <c r="CN99" s="22">
        <f>SUM(CN89:CN98)</f>
        <v>310</v>
      </c>
      <c r="CO99" s="22"/>
      <c r="CP99" s="23">
        <f>SUM(CP89:CP98)</f>
        <v>300</v>
      </c>
      <c r="CQ99" s="80"/>
      <c r="CR99" s="22" t="str">
        <f>IF((CS99/60)&gt;'タスク基本情報シート'!$F$3,"ERR","OK")</f>
        <v>OK</v>
      </c>
      <c r="CS99" s="49">
        <f>SUM(CS89:CS98)</f>
        <v>541</v>
      </c>
      <c r="CT99" s="23">
        <f>SUM(CT89:CT98)</f>
        <v>16</v>
      </c>
      <c r="CU99" s="80"/>
      <c r="CV99" s="22" t="str">
        <f>IF((CW99/60)&gt;'タスク基本情報シート'!$F$18,"ERR","OK")</f>
        <v>OK</v>
      </c>
      <c r="CW99" s="22">
        <f>SUM(CW89:CW98)</f>
        <v>493</v>
      </c>
      <c r="CX99" s="22"/>
      <c r="CY99" s="22"/>
      <c r="CZ99" s="22"/>
      <c r="DA99" s="23">
        <f>SUM(DA89:DA98)</f>
        <v>420</v>
      </c>
      <c r="DB99" s="80"/>
      <c r="DC99" s="22" t="str">
        <f>IF((DD99/60)&gt;'タスク基本情報シート'!$F$20,"ERR","OK")</f>
        <v>OK</v>
      </c>
      <c r="DD99" s="22">
        <f>SUM(DD89:DD96)</f>
        <v>566</v>
      </c>
      <c r="DE99" s="23">
        <f>SUM(DE89:DE96)</f>
        <v>566</v>
      </c>
      <c r="DF99" s="80"/>
      <c r="DG99" s="22" t="str">
        <f>IF((DH99/60)&gt;'タスク基本情報シート'!$F$13,"ERR","OK")</f>
        <v>OK</v>
      </c>
      <c r="DH99" s="22">
        <f>SUM(DH89:DH98)</f>
        <v>494</v>
      </c>
      <c r="DI99" s="22"/>
      <c r="DJ99" s="22"/>
      <c r="DK99" s="23">
        <f>SUM(DK89:DK91)</f>
        <v>361</v>
      </c>
    </row>
    <row r="100" spans="1:115" ht="15" thickBot="1">
      <c r="A100" s="195" t="s">
        <v>18</v>
      </c>
      <c r="B100" s="196">
        <f>SUMIF(G$4:AB$4,K$4,G100:AB100)</f>
        <v>5000</v>
      </c>
      <c r="C100" s="81"/>
      <c r="D100" s="33"/>
      <c r="E100" s="34"/>
      <c r="F100" s="34"/>
      <c r="G100" s="35">
        <f>IF(G99=0,0,G99/G$149*1000)</f>
        <v>1000</v>
      </c>
      <c r="H100" s="81"/>
      <c r="I100" s="33"/>
      <c r="J100" s="50"/>
      <c r="K100" s="35">
        <f>IF(K99=0,0,K99/K$149*1000)</f>
        <v>1000</v>
      </c>
      <c r="L100" s="81"/>
      <c r="M100" s="33"/>
      <c r="N100" s="34"/>
      <c r="O100" s="34"/>
      <c r="P100" s="34"/>
      <c r="Q100" s="34"/>
      <c r="R100" s="35">
        <f>IF(R99=0,0,R99/R$149*1000)</f>
        <v>1000</v>
      </c>
      <c r="S100" s="87"/>
      <c r="T100" s="34"/>
      <c r="U100" s="34"/>
      <c r="V100" s="35">
        <f>IF(V99=0,0,V99/V$149*1000)</f>
        <v>1000</v>
      </c>
      <c r="W100" s="87"/>
      <c r="X100" s="34"/>
      <c r="Y100" s="34"/>
      <c r="Z100" s="34"/>
      <c r="AA100" s="34"/>
      <c r="AB100" s="35">
        <f>IF(AB99=0,0,AB99/AB$149*1000)</f>
        <v>1000</v>
      </c>
      <c r="AD100" s="195" t="s">
        <v>18</v>
      </c>
      <c r="AE100" s="196">
        <f>SUMIF(AJ$4:BE$4,AN$4,AJ100:BE100)</f>
        <v>4896.802046690118</v>
      </c>
      <c r="AF100" s="81"/>
      <c r="AG100" s="33"/>
      <c r="AH100" s="34"/>
      <c r="AI100" s="34"/>
      <c r="AJ100" s="35">
        <f>IF(AJ99=0,0,AJ99/AJ$149*1000)</f>
        <v>1000</v>
      </c>
      <c r="AK100" s="81"/>
      <c r="AL100" s="33"/>
      <c r="AM100" s="50"/>
      <c r="AN100" s="35">
        <f>IF(AN99=0,0,AN99/AN$149*1000)</f>
        <v>1000</v>
      </c>
      <c r="AO100" s="81"/>
      <c r="AP100" s="33"/>
      <c r="AQ100" s="34"/>
      <c r="AR100" s="34"/>
      <c r="AS100" s="34"/>
      <c r="AT100" s="34"/>
      <c r="AU100" s="35">
        <f>IF(AU99=0,0,AU99/AU$149*1000)</f>
        <v>1000</v>
      </c>
      <c r="AV100" s="87"/>
      <c r="AW100" s="34"/>
      <c r="AX100" s="34"/>
      <c r="AY100" s="35">
        <f>IF(AY99=0,0,AY99/AY$149*1000)</f>
        <v>994.9152542372881</v>
      </c>
      <c r="AZ100" s="87"/>
      <c r="BA100" s="34"/>
      <c r="BB100" s="34"/>
      <c r="BC100" s="34"/>
      <c r="BD100" s="34"/>
      <c r="BE100" s="35">
        <f>IF(BE99=0,0,BE99/BE$149*1000)</f>
        <v>901.8867924528303</v>
      </c>
      <c r="BG100" s="195" t="s">
        <v>18</v>
      </c>
      <c r="BH100" s="196">
        <f>SUMIF(BM$4:CH$4,BQ$4,BM100:CH100)</f>
        <v>4160.949163092732</v>
      </c>
      <c r="BI100" s="81"/>
      <c r="BJ100" s="33"/>
      <c r="BK100" s="34"/>
      <c r="BL100" s="34"/>
      <c r="BM100" s="35">
        <f>IF(BM99=0,0,BM99/BM$149*1000)</f>
        <v>740.7407407407406</v>
      </c>
      <c r="BN100" s="81"/>
      <c r="BO100" s="33"/>
      <c r="BP100" s="50"/>
      <c r="BQ100" s="35">
        <f>IF(BQ99=0,0,BQ99/BQ$149*1000)</f>
        <v>944.4444444444445</v>
      </c>
      <c r="BR100" s="81"/>
      <c r="BS100" s="33"/>
      <c r="BT100" s="34"/>
      <c r="BU100" s="34"/>
      <c r="BV100" s="34"/>
      <c r="BW100" s="34"/>
      <c r="BX100" s="35">
        <f>IF(BX99=0,0,BX99/BX$149*1000)</f>
        <v>888.8888888888888</v>
      </c>
      <c r="BY100" s="87"/>
      <c r="BZ100" s="34"/>
      <c r="CA100" s="34"/>
      <c r="CB100" s="35">
        <f>IF(CB99=0,0,CB99/CB$149*1000)</f>
        <v>988.1355932203389</v>
      </c>
      <c r="CC100" s="87"/>
      <c r="CD100" s="34"/>
      <c r="CE100" s="34"/>
      <c r="CF100" s="34"/>
      <c r="CG100" s="34"/>
      <c r="CH100" s="35">
        <f>IF(CH99=0,0,CH99/CH$149*1000)</f>
        <v>598.7394957983194</v>
      </c>
      <c r="CJ100" s="195" t="s">
        <v>18</v>
      </c>
      <c r="CK100" s="196">
        <f>SUMIF(CP$4:DK$4,CT$4,CP100:DK100)</f>
        <v>4171.484838082543</v>
      </c>
      <c r="CL100" s="81"/>
      <c r="CM100" s="33"/>
      <c r="CN100" s="34"/>
      <c r="CO100" s="34"/>
      <c r="CP100" s="35">
        <f>IF(CP99=0,0,CP99/CP$149*1000)</f>
        <v>740.7407407407406</v>
      </c>
      <c r="CQ100" s="81"/>
      <c r="CR100" s="33"/>
      <c r="CS100" s="50"/>
      <c r="CT100" s="35">
        <f>IF(CT99=0,0,CT99/CT$149*1000)</f>
        <v>842.1052631578947</v>
      </c>
      <c r="CU100" s="81"/>
      <c r="CV100" s="33"/>
      <c r="CW100" s="34"/>
      <c r="CX100" s="34"/>
      <c r="CY100" s="34"/>
      <c r="CZ100" s="34"/>
      <c r="DA100" s="35">
        <f>IF(DA99=0,0,DA99/DA$149*1000)</f>
        <v>875</v>
      </c>
      <c r="DB100" s="87"/>
      <c r="DC100" s="34"/>
      <c r="DD100" s="34"/>
      <c r="DE100" s="35">
        <f>IF(DE99=0,0,DE99/DE$149*1000)</f>
        <v>970.8404802744426</v>
      </c>
      <c r="DF100" s="87"/>
      <c r="DG100" s="34"/>
      <c r="DH100" s="34"/>
      <c r="DI100" s="34"/>
      <c r="DJ100" s="34"/>
      <c r="DK100" s="35">
        <f>IF(DK99=0,0,DK99/DK$149*1000)</f>
        <v>742.798353909465</v>
      </c>
    </row>
    <row r="101" spans="1:115" ht="13.5" customHeight="1">
      <c r="A101" s="386"/>
      <c r="B101" s="388" t="s">
        <v>128</v>
      </c>
      <c r="C101" s="75"/>
      <c r="D101" s="8">
        <v>31</v>
      </c>
      <c r="E101" s="9">
        <f aca="true" t="shared" si="320" ref="E101:E110">C101*60+D101</f>
        <v>31</v>
      </c>
      <c r="F101" s="9">
        <v>30</v>
      </c>
      <c r="G101" s="76">
        <f>IF(F101&lt;&gt;0,IF(E101&gt;=F101,F101,0),0)</f>
        <v>30</v>
      </c>
      <c r="H101" s="75"/>
      <c r="I101" s="8">
        <v>30</v>
      </c>
      <c r="J101" s="9">
        <f aca="true" t="shared" si="321" ref="J101:J110">H101*60+I101</f>
        <v>30</v>
      </c>
      <c r="K101" s="76">
        <f>ROUNDDOWN(J101/30,0)</f>
        <v>1</v>
      </c>
      <c r="L101" s="75">
        <v>4</v>
      </c>
      <c r="M101" s="8">
        <v>3</v>
      </c>
      <c r="N101" s="9">
        <f aca="true" t="shared" si="322" ref="N101:N110">L101*60+M101</f>
        <v>243</v>
      </c>
      <c r="O101" s="9">
        <f>INT(N101/60)*60</f>
        <v>240</v>
      </c>
      <c r="P101" s="9">
        <f>IF(O101&lt;'タスク基本情報シート'!$E$18,O101,'タスク基本情報シート'!$E$18)</f>
        <v>240</v>
      </c>
      <c r="Q101" s="9">
        <f>LARGE(P101:P110,1)</f>
        <v>240</v>
      </c>
      <c r="R101" s="76">
        <f>Q101</f>
        <v>240</v>
      </c>
      <c r="S101" s="82">
        <v>1</v>
      </c>
      <c r="T101" s="8">
        <v>6</v>
      </c>
      <c r="U101" s="24">
        <f>S101*60+T101</f>
        <v>66</v>
      </c>
      <c r="V101" s="11">
        <f>IF(U101&lt;'タスク基本情報シート'!$E$20,U101,'タスク基本情報シート'!$E$20)</f>
        <v>66</v>
      </c>
      <c r="W101" s="82">
        <v>2</v>
      </c>
      <c r="X101" s="8">
        <v>55</v>
      </c>
      <c r="Y101" s="9">
        <f aca="true" t="shared" si="323" ref="Y101:Y110">W101*60+X101</f>
        <v>175</v>
      </c>
      <c r="Z101" s="9">
        <f>IF(Y101&lt;'タスク基本情報シート'!$E$13,Y101,'タスク基本情報シート'!$E$13)</f>
        <v>175</v>
      </c>
      <c r="AA101" s="9">
        <v>1</v>
      </c>
      <c r="AB101" s="76">
        <f>LARGE(Z101:Z110,AA101)</f>
        <v>175</v>
      </c>
      <c r="AD101" s="386"/>
      <c r="AE101" s="388" t="s">
        <v>152</v>
      </c>
      <c r="AF101" s="75"/>
      <c r="AG101" s="8"/>
      <c r="AH101" s="9">
        <f aca="true" t="shared" si="324" ref="AH101:AH110">AF101*60+AG101</f>
        <v>0</v>
      </c>
      <c r="AI101" s="9">
        <v>30</v>
      </c>
      <c r="AJ101" s="76">
        <f>IF(AI101&lt;&gt;0,IF(AH101&gt;=AI101,AI101,0),0)</f>
        <v>0</v>
      </c>
      <c r="AK101" s="75"/>
      <c r="AL101" s="8"/>
      <c r="AM101" s="9">
        <f aca="true" t="shared" si="325" ref="AM101:AM110">AK101*60+AL101</f>
        <v>0</v>
      </c>
      <c r="AN101" s="76">
        <f>ROUNDDOWN(AM101/30,0)</f>
        <v>0</v>
      </c>
      <c r="AO101" s="75"/>
      <c r="AP101" s="8"/>
      <c r="AQ101" s="9">
        <f aca="true" t="shared" si="326" ref="AQ101:AQ110">AO101*60+AP101</f>
        <v>0</v>
      </c>
      <c r="AR101" s="9">
        <f>INT(AQ101/60)*60</f>
        <v>0</v>
      </c>
      <c r="AS101" s="9">
        <f>IF(AR101&lt;'タスク基本情報シート'!$E$18,AR101,'タスク基本情報シート'!$E$18)</f>
        <v>0</v>
      </c>
      <c r="AT101" s="9">
        <f>LARGE(AS101:AS110,1)</f>
        <v>0</v>
      </c>
      <c r="AU101" s="76">
        <f>AT101</f>
        <v>0</v>
      </c>
      <c r="AV101" s="82"/>
      <c r="AW101" s="8"/>
      <c r="AX101" s="24">
        <f>AV101*60+AW101</f>
        <v>0</v>
      </c>
      <c r="AY101" s="11">
        <f>IF(AX101&lt;'タスク基本情報シート'!$E$20,AX101,'タスク基本情報シート'!$E$20)</f>
        <v>0</v>
      </c>
      <c r="AZ101" s="82"/>
      <c r="BA101" s="8"/>
      <c r="BB101" s="9">
        <f aca="true" t="shared" si="327" ref="BB101:BB110">AZ101*60+BA101</f>
        <v>0</v>
      </c>
      <c r="BC101" s="9">
        <f>IF(BB101&lt;'タスク基本情報シート'!$E$13,BB101,'タスク基本情報シート'!$E$13)</f>
        <v>0</v>
      </c>
      <c r="BD101" s="9">
        <v>1</v>
      </c>
      <c r="BE101" s="76">
        <f>LARGE(BC101:BC110,BD101)</f>
        <v>0</v>
      </c>
      <c r="BG101" s="386"/>
      <c r="BH101" s="388" t="s">
        <v>176</v>
      </c>
      <c r="BI101" s="82"/>
      <c r="BJ101" s="8">
        <v>30</v>
      </c>
      <c r="BK101" s="9">
        <f aca="true" t="shared" si="328" ref="BK101:BK110">BI101*60+BJ101</f>
        <v>30</v>
      </c>
      <c r="BL101" s="9">
        <v>30</v>
      </c>
      <c r="BM101" s="76">
        <f>IF(BL101&lt;&gt;0,IF(BK101&gt;=BL101,BL101,0),0)</f>
        <v>30</v>
      </c>
      <c r="BN101" s="75">
        <v>1</v>
      </c>
      <c r="BO101" s="8">
        <v>6</v>
      </c>
      <c r="BP101" s="9">
        <f aca="true" t="shared" si="329" ref="BP101:BP110">BN101*60+BO101</f>
        <v>66</v>
      </c>
      <c r="BQ101" s="76">
        <f>ROUNDDOWN(BP101/30,0)</f>
        <v>2</v>
      </c>
      <c r="BR101" s="75">
        <v>4</v>
      </c>
      <c r="BS101" s="8"/>
      <c r="BT101" s="9">
        <f aca="true" t="shared" si="330" ref="BT101:BT110">BR101*60+BS101</f>
        <v>240</v>
      </c>
      <c r="BU101" s="9">
        <f>INT(BT101/60)*60</f>
        <v>240</v>
      </c>
      <c r="BV101" s="9">
        <f>IF(BU101&lt;'タスク基本情報シート'!$E$18,BU101,'タスク基本情報シート'!$E$18)</f>
        <v>240</v>
      </c>
      <c r="BW101" s="9">
        <f>LARGE(BV101:BV110,1)</f>
        <v>240</v>
      </c>
      <c r="BX101" s="76">
        <f>BW101</f>
        <v>240</v>
      </c>
      <c r="BY101" s="82">
        <v>3</v>
      </c>
      <c r="BZ101" s="8"/>
      <c r="CA101" s="24">
        <f>BY101*60+BZ101</f>
        <v>180</v>
      </c>
      <c r="CB101" s="11">
        <f>IF(CA101&lt;'タスク基本情報シート'!$E$20,CA101,'タスク基本情報シート'!$E$20)</f>
        <v>180</v>
      </c>
      <c r="CC101" s="82"/>
      <c r="CD101" s="8">
        <v>59</v>
      </c>
      <c r="CE101" s="9">
        <f aca="true" t="shared" si="331" ref="CE101:CE110">CC101*60+CD101</f>
        <v>59</v>
      </c>
      <c r="CF101" s="9">
        <f>IF(CE101&lt;'タスク基本情報シート'!$E$13,CE101,'タスク基本情報シート'!$E$13)</f>
        <v>59</v>
      </c>
      <c r="CG101" s="9">
        <v>1</v>
      </c>
      <c r="CH101" s="76">
        <f>LARGE(CF101:CF110,CG101)</f>
        <v>168</v>
      </c>
      <c r="CJ101" s="386"/>
      <c r="CK101" s="388" t="s">
        <v>200</v>
      </c>
      <c r="CL101" s="82"/>
      <c r="CM101" s="8"/>
      <c r="CN101" s="9">
        <f aca="true" t="shared" si="332" ref="CN101:CN110">CL101*60+CM101</f>
        <v>0</v>
      </c>
      <c r="CO101" s="9">
        <v>30</v>
      </c>
      <c r="CP101" s="76">
        <f>IF(CO101&lt;&gt;0,IF(CN101&gt;=CO101,CO101,0),0)</f>
        <v>0</v>
      </c>
      <c r="CQ101" s="82"/>
      <c r="CR101" s="8"/>
      <c r="CS101" s="9">
        <f aca="true" t="shared" si="333" ref="CS101:CS110">CQ101*60+CR101</f>
        <v>0</v>
      </c>
      <c r="CT101" s="76">
        <f>ROUNDDOWN(CS101/30,0)</f>
        <v>0</v>
      </c>
      <c r="CU101" s="82"/>
      <c r="CV101" s="8"/>
      <c r="CW101" s="9">
        <f aca="true" t="shared" si="334" ref="CW101:CW110">CU101*60+CV101</f>
        <v>0</v>
      </c>
      <c r="CX101" s="9">
        <f>INT(CW101/60)*60</f>
        <v>0</v>
      </c>
      <c r="CY101" s="9">
        <f>IF(CX101&lt;'タスク基本情報シート'!$E$18,CX101,'タスク基本情報シート'!$E$18)</f>
        <v>0</v>
      </c>
      <c r="CZ101" s="9">
        <f>LARGE(CY101:CY110,1)</f>
        <v>0</v>
      </c>
      <c r="DA101" s="76">
        <f>CZ101</f>
        <v>0</v>
      </c>
      <c r="DB101" s="82"/>
      <c r="DC101" s="8"/>
      <c r="DD101" s="24">
        <f>DB101*60+DC101</f>
        <v>0</v>
      </c>
      <c r="DE101" s="11">
        <f>IF(DD101&lt;'タスク基本情報シート'!$E$20,DD101,'タスク基本情報シート'!$E$20)</f>
        <v>0</v>
      </c>
      <c r="DF101" s="82"/>
      <c r="DG101" s="8"/>
      <c r="DH101" s="9">
        <f aca="true" t="shared" si="335" ref="DH101:DH110">DF101*60+DG101</f>
        <v>0</v>
      </c>
      <c r="DI101" s="9">
        <f>IF(DH101&lt;'タスク基本情報シート'!$E$13,DH101,'タスク基本情報シート'!$E$13)</f>
        <v>0</v>
      </c>
      <c r="DJ101" s="9">
        <v>1</v>
      </c>
      <c r="DK101" s="76">
        <f>LARGE(DI101:DI110,DJ101)</f>
        <v>0</v>
      </c>
    </row>
    <row r="102" spans="1:115" ht="13.5" customHeight="1">
      <c r="A102" s="387"/>
      <c r="B102" s="389"/>
      <c r="C102" s="77"/>
      <c r="D102" s="12">
        <v>47</v>
      </c>
      <c r="E102" s="13">
        <f t="shared" si="320"/>
        <v>47</v>
      </c>
      <c r="F102" s="13">
        <f>IF(G101=0,F101,F101+15)</f>
        <v>45</v>
      </c>
      <c r="G102" s="15">
        <f aca="true" t="shared" si="336" ref="G102:G110">IF(F102&lt;&gt;0,IF(E102&gt;=F102,F102,0),0)</f>
        <v>45</v>
      </c>
      <c r="H102" s="77">
        <v>1</v>
      </c>
      <c r="I102" s="12"/>
      <c r="J102" s="47">
        <f t="shared" si="321"/>
        <v>60</v>
      </c>
      <c r="K102" s="15">
        <f aca="true" t="shared" si="337" ref="K102:K110">ROUNDDOWN(J102/30,0)</f>
        <v>2</v>
      </c>
      <c r="L102" s="77">
        <v>1</v>
      </c>
      <c r="M102" s="12">
        <v>1</v>
      </c>
      <c r="N102" s="13">
        <f t="shared" si="322"/>
        <v>61</v>
      </c>
      <c r="O102" s="13">
        <f aca="true" t="shared" si="338" ref="O102:O110">INT(N102/60)*60</f>
        <v>60</v>
      </c>
      <c r="P102" s="13">
        <f>IF(O102&lt;'タスク基本情報シート'!$E$18,O102,'タスク基本情報シート'!$E$18)</f>
        <v>60</v>
      </c>
      <c r="Q102" s="13">
        <f>LARGE(P101:P110,2)</f>
        <v>120</v>
      </c>
      <c r="R102" s="15">
        <f>IF(Q102&lt;=(R101-60),Q102,IF((R101-60)&lt;0,0,(R101-60)))</f>
        <v>120</v>
      </c>
      <c r="S102" s="83">
        <v>2</v>
      </c>
      <c r="T102" s="12">
        <v>17</v>
      </c>
      <c r="U102" s="26">
        <f aca="true" t="shared" si="339" ref="U102:U108">S102*60+T102</f>
        <v>137</v>
      </c>
      <c r="V102" s="15">
        <f>IF(U102&lt;'タスク基本情報シート'!$E$20,U102,'タスク基本情報シート'!$E$20)</f>
        <v>137</v>
      </c>
      <c r="W102" s="83">
        <v>1</v>
      </c>
      <c r="X102" s="12">
        <v>32</v>
      </c>
      <c r="Y102" s="13">
        <f t="shared" si="323"/>
        <v>92</v>
      </c>
      <c r="Z102" s="13">
        <f>IF(Y102&lt;'タスク基本情報シート'!$E$13,Y102,'タスク基本情報シート'!$E$13)</f>
        <v>92</v>
      </c>
      <c r="AA102" s="13">
        <v>2</v>
      </c>
      <c r="AB102" s="15">
        <f>LARGE(Z101:Z110,AA102)</f>
        <v>96</v>
      </c>
      <c r="AD102" s="387"/>
      <c r="AE102" s="389"/>
      <c r="AF102" s="77"/>
      <c r="AG102" s="12"/>
      <c r="AH102" s="13">
        <f t="shared" si="324"/>
        <v>0</v>
      </c>
      <c r="AI102" s="13">
        <f>IF(AJ101=0,AI101,AI101+15)</f>
        <v>30</v>
      </c>
      <c r="AJ102" s="15">
        <f aca="true" t="shared" si="340" ref="AJ102:AJ110">IF(AI102&lt;&gt;0,IF(AH102&gt;=AI102,AI102,0),0)</f>
        <v>0</v>
      </c>
      <c r="AK102" s="77"/>
      <c r="AL102" s="12"/>
      <c r="AM102" s="47">
        <f t="shared" si="325"/>
        <v>0</v>
      </c>
      <c r="AN102" s="15">
        <f aca="true" t="shared" si="341" ref="AN102:AN110">ROUNDDOWN(AM102/30,0)</f>
        <v>0</v>
      </c>
      <c r="AO102" s="77"/>
      <c r="AP102" s="12"/>
      <c r="AQ102" s="13">
        <f t="shared" si="326"/>
        <v>0</v>
      </c>
      <c r="AR102" s="13">
        <f aca="true" t="shared" si="342" ref="AR102:AR110">INT(AQ102/60)*60</f>
        <v>0</v>
      </c>
      <c r="AS102" s="13">
        <f>IF(AR102&lt;'タスク基本情報シート'!$E$18,AR102,'タスク基本情報シート'!$E$18)</f>
        <v>0</v>
      </c>
      <c r="AT102" s="13">
        <f>LARGE(AS101:AS110,2)</f>
        <v>0</v>
      </c>
      <c r="AU102" s="15">
        <f>IF(AT102&lt;=(AU101-60),AT102,IF((AU101-60)&lt;0,0,(AU101-60)))</f>
        <v>0</v>
      </c>
      <c r="AV102" s="83"/>
      <c r="AW102" s="12"/>
      <c r="AX102" s="26">
        <f aca="true" t="shared" si="343" ref="AX102:AX108">AV102*60+AW102</f>
        <v>0</v>
      </c>
      <c r="AY102" s="15">
        <f>IF(AX102&lt;'タスク基本情報シート'!$E$20,AX102,'タスク基本情報シート'!$E$20)</f>
        <v>0</v>
      </c>
      <c r="AZ102" s="83"/>
      <c r="BA102" s="12"/>
      <c r="BB102" s="13">
        <f t="shared" si="327"/>
        <v>0</v>
      </c>
      <c r="BC102" s="13">
        <f>IF(BB102&lt;'タスク基本情報シート'!$E$13,BB102,'タスク基本情報シート'!$E$13)</f>
        <v>0</v>
      </c>
      <c r="BD102" s="13">
        <v>2</v>
      </c>
      <c r="BE102" s="15">
        <f>LARGE(BC101:BC110,BD102)</f>
        <v>0</v>
      </c>
      <c r="BG102" s="387"/>
      <c r="BH102" s="389"/>
      <c r="BI102" s="83"/>
      <c r="BJ102" s="12">
        <v>45</v>
      </c>
      <c r="BK102" s="13">
        <f t="shared" si="328"/>
        <v>45</v>
      </c>
      <c r="BL102" s="13">
        <f>IF(BM101=0,BL101,BL101+15)</f>
        <v>45</v>
      </c>
      <c r="BM102" s="15">
        <f aca="true" t="shared" si="344" ref="BM102:BM110">IF(BL102&lt;&gt;0,IF(BK102&gt;=BL102,BL102,0),0)</f>
        <v>45</v>
      </c>
      <c r="BN102" s="77">
        <v>1</v>
      </c>
      <c r="BO102" s="12"/>
      <c r="BP102" s="47">
        <f t="shared" si="329"/>
        <v>60</v>
      </c>
      <c r="BQ102" s="15">
        <f aca="true" t="shared" si="345" ref="BQ102:BQ110">ROUNDDOWN(BP102/30,0)</f>
        <v>2</v>
      </c>
      <c r="BR102" s="83">
        <v>1</v>
      </c>
      <c r="BS102" s="12"/>
      <c r="BT102" s="13">
        <f t="shared" si="330"/>
        <v>60</v>
      </c>
      <c r="BU102" s="13">
        <f aca="true" t="shared" si="346" ref="BU102:BU110">INT(BT102/60)*60</f>
        <v>60</v>
      </c>
      <c r="BV102" s="13">
        <f>IF(BU102&lt;'タスク基本情報シート'!$E$18,BU102,'タスク基本情報シート'!$E$18)</f>
        <v>60</v>
      </c>
      <c r="BW102" s="13">
        <f>LARGE(BV101:BV110,2)</f>
        <v>60</v>
      </c>
      <c r="BX102" s="15">
        <f>IF(BW102&lt;=(BX101-60),BW102,IF((BX101-60)&lt;0,0,(BX101-60)))</f>
        <v>60</v>
      </c>
      <c r="BY102" s="83"/>
      <c r="BZ102" s="12">
        <v>37</v>
      </c>
      <c r="CA102" s="26">
        <f aca="true" t="shared" si="347" ref="CA102:CA108">BY102*60+BZ102</f>
        <v>37</v>
      </c>
      <c r="CB102" s="15">
        <f>IF(CA102&lt;'タスク基本情報シート'!$E$20,CA102,'タスク基本情報シート'!$E$20)</f>
        <v>37</v>
      </c>
      <c r="CC102" s="83">
        <v>2</v>
      </c>
      <c r="CD102" s="12">
        <v>48</v>
      </c>
      <c r="CE102" s="13">
        <f t="shared" si="331"/>
        <v>168</v>
      </c>
      <c r="CF102" s="13">
        <f>IF(CE102&lt;'タスク基本情報シート'!$E$13,CE102,'タスク基本情報シート'!$E$13)</f>
        <v>168</v>
      </c>
      <c r="CG102" s="13">
        <v>2</v>
      </c>
      <c r="CH102" s="15">
        <f>LARGE(CF101:CF110,CG102)</f>
        <v>83</v>
      </c>
      <c r="CJ102" s="387"/>
      <c r="CK102" s="389"/>
      <c r="CL102" s="83"/>
      <c r="CM102" s="12"/>
      <c r="CN102" s="13">
        <f t="shared" si="332"/>
        <v>0</v>
      </c>
      <c r="CO102" s="13">
        <f>IF(CP101=0,CO101,CO101+15)</f>
        <v>30</v>
      </c>
      <c r="CP102" s="15">
        <f aca="true" t="shared" si="348" ref="CP102:CP110">IF(CO102&lt;&gt;0,IF(CN102&gt;=CO102,CO102,0),0)</f>
        <v>0</v>
      </c>
      <c r="CQ102" s="83"/>
      <c r="CR102" s="12"/>
      <c r="CS102" s="47">
        <f t="shared" si="333"/>
        <v>0</v>
      </c>
      <c r="CT102" s="15">
        <f aca="true" t="shared" si="349" ref="CT102:CT110">ROUNDDOWN(CS102/30,0)</f>
        <v>0</v>
      </c>
      <c r="CU102" s="83"/>
      <c r="CV102" s="12"/>
      <c r="CW102" s="13">
        <f t="shared" si="334"/>
        <v>0</v>
      </c>
      <c r="CX102" s="13">
        <f aca="true" t="shared" si="350" ref="CX102:CX110">INT(CW102/60)*60</f>
        <v>0</v>
      </c>
      <c r="CY102" s="13">
        <f>IF(CX102&lt;'タスク基本情報シート'!$E$18,CX102,'タスク基本情報シート'!$E$18)</f>
        <v>0</v>
      </c>
      <c r="CZ102" s="13">
        <f>LARGE(CY101:CY110,2)</f>
        <v>0</v>
      </c>
      <c r="DA102" s="15">
        <f>IF(CZ102&lt;=(DA101-60),CZ102,IF((DA101-60)&lt;0,0,(DA101-60)))</f>
        <v>0</v>
      </c>
      <c r="DB102" s="83"/>
      <c r="DC102" s="12"/>
      <c r="DD102" s="26">
        <f aca="true" t="shared" si="351" ref="DD102:DD108">DB102*60+DC102</f>
        <v>0</v>
      </c>
      <c r="DE102" s="15">
        <f>IF(DD102&lt;'タスク基本情報シート'!$E$20,DD102,'タスク基本情報シート'!$E$20)</f>
        <v>0</v>
      </c>
      <c r="DF102" s="83"/>
      <c r="DG102" s="12"/>
      <c r="DH102" s="13">
        <f t="shared" si="335"/>
        <v>0</v>
      </c>
      <c r="DI102" s="13">
        <f>IF(DH102&lt;'タスク基本情報シート'!$E$13,DH102,'タスク基本情報シート'!$E$13)</f>
        <v>0</v>
      </c>
      <c r="DJ102" s="13">
        <v>2</v>
      </c>
      <c r="DK102" s="15">
        <f>LARGE(DI101:DI110,DJ102)</f>
        <v>0</v>
      </c>
    </row>
    <row r="103" spans="1:115" ht="13.5" customHeight="1">
      <c r="A103" s="390" t="str">
        <f>IF(VLOOKUP(B101,'選手基本情報シート'!$B$4:$C$51,2)&lt;&gt;0,VLOOKUP(B101,'選手基本情報シート'!$B$4:$C$51,2),"")</f>
        <v>岩田　仁巳</v>
      </c>
      <c r="B103" s="391"/>
      <c r="C103" s="77">
        <v>1</v>
      </c>
      <c r="D103" s="12">
        <v>5</v>
      </c>
      <c r="E103" s="13">
        <f t="shared" si="320"/>
        <v>65</v>
      </c>
      <c r="F103" s="13">
        <f aca="true" t="shared" si="352" ref="F103:F110">IF(G102=0,F102,F102+15)</f>
        <v>60</v>
      </c>
      <c r="G103" s="15">
        <f t="shared" si="336"/>
        <v>60</v>
      </c>
      <c r="H103" s="77"/>
      <c r="I103" s="12">
        <v>52</v>
      </c>
      <c r="J103" s="47">
        <f t="shared" si="321"/>
        <v>52</v>
      </c>
      <c r="K103" s="15">
        <f t="shared" si="337"/>
        <v>1</v>
      </c>
      <c r="L103" s="77">
        <v>2</v>
      </c>
      <c r="M103" s="12">
        <v>45</v>
      </c>
      <c r="N103" s="13">
        <f t="shared" si="322"/>
        <v>165</v>
      </c>
      <c r="O103" s="13">
        <f t="shared" si="338"/>
        <v>120</v>
      </c>
      <c r="P103" s="13">
        <f>IF(O103&lt;'タスク基本情報シート'!$E$18,O103,'タスク基本情報シート'!$E$18)</f>
        <v>120</v>
      </c>
      <c r="Q103" s="13">
        <f>LARGE(P101:P110,3)</f>
        <v>60</v>
      </c>
      <c r="R103" s="15">
        <f aca="true" t="shared" si="353" ref="R103:R110">IF(Q103&lt;=(R102-60),Q103,IF((R102-60)&lt;0,0,(R102-60)))</f>
        <v>60</v>
      </c>
      <c r="S103" s="83">
        <v>1</v>
      </c>
      <c r="T103" s="12">
        <v>6</v>
      </c>
      <c r="U103" s="26">
        <f t="shared" si="339"/>
        <v>66</v>
      </c>
      <c r="V103" s="15">
        <f>IF(U103&lt;'タスク基本情報シート'!$E$20,U103,'タスク基本情報シート'!$E$20)</f>
        <v>66</v>
      </c>
      <c r="W103" s="83">
        <v>1</v>
      </c>
      <c r="X103" s="12">
        <v>5</v>
      </c>
      <c r="Y103" s="13">
        <f t="shared" si="323"/>
        <v>65</v>
      </c>
      <c r="Z103" s="13">
        <f>IF(Y103&lt;'タスク基本情報シート'!$E$13,Y103,'タスク基本情報シート'!$E$13)</f>
        <v>65</v>
      </c>
      <c r="AA103" s="13">
        <v>3</v>
      </c>
      <c r="AB103" s="15">
        <f>LARGE(Z101:Z110,AA103)</f>
        <v>92</v>
      </c>
      <c r="AD103" s="390">
        <f>IF(VLOOKUP(AE101,'選手基本情報シート'!$B$4:$C$51,2)&lt;&gt;0,VLOOKUP(AE101,'選手基本情報シート'!$B$4:$C$51,2),"")</f>
      </c>
      <c r="AE103" s="391"/>
      <c r="AF103" s="77"/>
      <c r="AG103" s="12"/>
      <c r="AH103" s="13">
        <f t="shared" si="324"/>
        <v>0</v>
      </c>
      <c r="AI103" s="13">
        <f aca="true" t="shared" si="354" ref="AI103:AI110">IF(AJ102=0,AI102,AI102+15)</f>
        <v>30</v>
      </c>
      <c r="AJ103" s="15">
        <f t="shared" si="340"/>
        <v>0</v>
      </c>
      <c r="AK103" s="77"/>
      <c r="AL103" s="12"/>
      <c r="AM103" s="47">
        <f t="shared" si="325"/>
        <v>0</v>
      </c>
      <c r="AN103" s="15">
        <f t="shared" si="341"/>
        <v>0</v>
      </c>
      <c r="AO103" s="77"/>
      <c r="AP103" s="12"/>
      <c r="AQ103" s="13">
        <f t="shared" si="326"/>
        <v>0</v>
      </c>
      <c r="AR103" s="13">
        <f t="shared" si="342"/>
        <v>0</v>
      </c>
      <c r="AS103" s="13">
        <f>IF(AR103&lt;'タスク基本情報シート'!$E$18,AR103,'タスク基本情報シート'!$E$18)</f>
        <v>0</v>
      </c>
      <c r="AT103" s="13">
        <f>LARGE(AS101:AS110,3)</f>
        <v>0</v>
      </c>
      <c r="AU103" s="15">
        <f aca="true" t="shared" si="355" ref="AU103:AU110">IF(AT103&lt;=(AU102-60),AT103,IF((AU102-60)&lt;0,0,(AU102-60)))</f>
        <v>0</v>
      </c>
      <c r="AV103" s="83"/>
      <c r="AW103" s="12"/>
      <c r="AX103" s="26">
        <f t="shared" si="343"/>
        <v>0</v>
      </c>
      <c r="AY103" s="15">
        <f>IF(AX103&lt;'タスク基本情報シート'!$E$20,AX103,'タスク基本情報シート'!$E$20)</f>
        <v>0</v>
      </c>
      <c r="AZ103" s="83"/>
      <c r="BA103" s="12"/>
      <c r="BB103" s="13">
        <f t="shared" si="327"/>
        <v>0</v>
      </c>
      <c r="BC103" s="13">
        <f>IF(BB103&lt;'タスク基本情報シート'!$E$13,BB103,'タスク基本情報シート'!$E$13)</f>
        <v>0</v>
      </c>
      <c r="BD103" s="13">
        <v>3</v>
      </c>
      <c r="BE103" s="15">
        <f>LARGE(BC101:BC110,BD103)</f>
        <v>0</v>
      </c>
      <c r="BG103" s="390" t="str">
        <f>IF(VLOOKUP(BH101,'選手基本情報シート'!$B$4:$C$51,2)&lt;&gt;0,VLOOKUP(BH101,'選手基本情報シート'!$B$4:$C$51,2),"")</f>
        <v>清瀬　禎一</v>
      </c>
      <c r="BH103" s="391"/>
      <c r="BI103" s="83"/>
      <c r="BJ103" s="12">
        <v>60</v>
      </c>
      <c r="BK103" s="13">
        <f t="shared" si="328"/>
        <v>60</v>
      </c>
      <c r="BL103" s="13">
        <f aca="true" t="shared" si="356" ref="BL103:BL110">IF(BM102=0,BL102,BL102+15)</f>
        <v>60</v>
      </c>
      <c r="BM103" s="15">
        <f t="shared" si="344"/>
        <v>60</v>
      </c>
      <c r="BN103" s="77"/>
      <c r="BO103" s="12">
        <v>56</v>
      </c>
      <c r="BP103" s="47">
        <f t="shared" si="329"/>
        <v>56</v>
      </c>
      <c r="BQ103" s="15">
        <f t="shared" si="345"/>
        <v>1</v>
      </c>
      <c r="BR103" s="83"/>
      <c r="BS103" s="12"/>
      <c r="BT103" s="13">
        <f t="shared" si="330"/>
        <v>0</v>
      </c>
      <c r="BU103" s="13">
        <f t="shared" si="346"/>
        <v>0</v>
      </c>
      <c r="BV103" s="13">
        <f>IF(BU103&lt;'タスク基本情報シート'!$E$18,BU103,'タスク基本情報シート'!$E$18)</f>
        <v>0</v>
      </c>
      <c r="BW103" s="13">
        <f>LARGE(BV101:BV110,3)</f>
        <v>0</v>
      </c>
      <c r="BX103" s="15">
        <f aca="true" t="shared" si="357" ref="BX103:BX110">IF(BW103&lt;=(BX102-60),BW103,IF((BX102-60)&lt;0,0,(BX102-60)))</f>
        <v>0</v>
      </c>
      <c r="BY103" s="83"/>
      <c r="BZ103" s="12">
        <v>31</v>
      </c>
      <c r="CA103" s="26">
        <f t="shared" si="347"/>
        <v>31</v>
      </c>
      <c r="CB103" s="15">
        <f>IF(CA103&lt;'タスク基本情報シート'!$E$20,CA103,'タスク基本情報シート'!$E$20)</f>
        <v>31</v>
      </c>
      <c r="CC103" s="83"/>
      <c r="CD103" s="12">
        <v>48</v>
      </c>
      <c r="CE103" s="13">
        <f t="shared" si="331"/>
        <v>48</v>
      </c>
      <c r="CF103" s="13">
        <f>IF(CE103&lt;'タスク基本情報シート'!$E$13,CE103,'タスク基本情報シート'!$E$13)</f>
        <v>48</v>
      </c>
      <c r="CG103" s="13">
        <v>3</v>
      </c>
      <c r="CH103" s="15">
        <f>LARGE(CF101:CF110,CG103)</f>
        <v>59</v>
      </c>
      <c r="CJ103" s="390">
        <f>IF(VLOOKUP(CK101,'選手基本情報シート'!$B$4:$C$51,2)&lt;&gt;0,VLOOKUP(CK101,'選手基本情報シート'!$B$4:$C$51,2),"")</f>
      </c>
      <c r="CK103" s="391"/>
      <c r="CL103" s="83"/>
      <c r="CM103" s="12"/>
      <c r="CN103" s="13">
        <f t="shared" si="332"/>
        <v>0</v>
      </c>
      <c r="CO103" s="13">
        <f aca="true" t="shared" si="358" ref="CO103:CO110">IF(CP102=0,CO102,CO102+15)</f>
        <v>30</v>
      </c>
      <c r="CP103" s="15">
        <f t="shared" si="348"/>
        <v>0</v>
      </c>
      <c r="CQ103" s="83"/>
      <c r="CR103" s="12"/>
      <c r="CS103" s="47">
        <f t="shared" si="333"/>
        <v>0</v>
      </c>
      <c r="CT103" s="15">
        <f t="shared" si="349"/>
        <v>0</v>
      </c>
      <c r="CU103" s="83"/>
      <c r="CV103" s="12"/>
      <c r="CW103" s="13">
        <f t="shared" si="334"/>
        <v>0</v>
      </c>
      <c r="CX103" s="13">
        <f t="shared" si="350"/>
        <v>0</v>
      </c>
      <c r="CY103" s="13">
        <f>IF(CX103&lt;'タスク基本情報シート'!$E$18,CX103,'タスク基本情報シート'!$E$18)</f>
        <v>0</v>
      </c>
      <c r="CZ103" s="13">
        <f>LARGE(CY101:CY110,3)</f>
        <v>0</v>
      </c>
      <c r="DA103" s="15">
        <f aca="true" t="shared" si="359" ref="DA103:DA110">IF(CZ103&lt;=(DA102-60),CZ103,IF((DA102-60)&lt;0,0,(DA102-60)))</f>
        <v>0</v>
      </c>
      <c r="DB103" s="83"/>
      <c r="DC103" s="12"/>
      <c r="DD103" s="26">
        <f t="shared" si="351"/>
        <v>0</v>
      </c>
      <c r="DE103" s="15">
        <f>IF(DD103&lt;'タスク基本情報シート'!$E$20,DD103,'タスク基本情報シート'!$E$20)</f>
        <v>0</v>
      </c>
      <c r="DF103" s="83"/>
      <c r="DG103" s="12"/>
      <c r="DH103" s="13">
        <f t="shared" si="335"/>
        <v>0</v>
      </c>
      <c r="DI103" s="13">
        <f>IF(DH103&lt;'タスク基本情報シート'!$E$13,DH103,'タスク基本情報シート'!$E$13)</f>
        <v>0</v>
      </c>
      <c r="DJ103" s="13">
        <v>3</v>
      </c>
      <c r="DK103" s="15">
        <f>LARGE(DI101:DI110,DJ103)</f>
        <v>0</v>
      </c>
    </row>
    <row r="104" spans="1:115" ht="13.5" customHeight="1">
      <c r="A104" s="390"/>
      <c r="B104" s="391"/>
      <c r="C104" s="83">
        <v>1</v>
      </c>
      <c r="D104" s="12">
        <v>17</v>
      </c>
      <c r="E104" s="13">
        <f t="shared" si="320"/>
        <v>77</v>
      </c>
      <c r="F104" s="13">
        <f t="shared" si="352"/>
        <v>75</v>
      </c>
      <c r="G104" s="15">
        <f t="shared" si="336"/>
        <v>75</v>
      </c>
      <c r="H104" s="77">
        <v>1</v>
      </c>
      <c r="I104" s="12"/>
      <c r="J104" s="47">
        <f t="shared" si="321"/>
        <v>60</v>
      </c>
      <c r="K104" s="15">
        <f t="shared" si="337"/>
        <v>2</v>
      </c>
      <c r="L104" s="77"/>
      <c r="M104" s="12"/>
      <c r="N104" s="13">
        <f t="shared" si="322"/>
        <v>0</v>
      </c>
      <c r="O104" s="13">
        <f t="shared" si="338"/>
        <v>0</v>
      </c>
      <c r="P104" s="13">
        <f>IF(O104&lt;'タスク基本情報シート'!$E$18,O104,'タスク基本情報シート'!$E$18)</f>
        <v>0</v>
      </c>
      <c r="Q104" s="13">
        <f>LARGE(P101:P110,4)</f>
        <v>0</v>
      </c>
      <c r="R104" s="15">
        <f t="shared" si="353"/>
        <v>0</v>
      </c>
      <c r="S104" s="83">
        <v>1</v>
      </c>
      <c r="T104" s="12">
        <v>31</v>
      </c>
      <c r="U104" s="26">
        <f t="shared" si="339"/>
        <v>91</v>
      </c>
      <c r="V104" s="15">
        <f>IF(U104&lt;'タスク基本情報シート'!$E$20,U104,'タスク基本情報シート'!$E$20)</f>
        <v>91</v>
      </c>
      <c r="W104" s="83"/>
      <c r="X104" s="12">
        <v>48</v>
      </c>
      <c r="Y104" s="13">
        <f t="shared" si="323"/>
        <v>48</v>
      </c>
      <c r="Z104" s="13">
        <f>IF(Y104&lt;'タスク基本情報シート'!$E$13,Y104,'タスク基本情報シート'!$E$13)</f>
        <v>48</v>
      </c>
      <c r="AA104" s="46"/>
      <c r="AB104" s="90"/>
      <c r="AD104" s="390"/>
      <c r="AE104" s="391"/>
      <c r="AF104" s="77"/>
      <c r="AG104" s="12"/>
      <c r="AH104" s="13">
        <f t="shared" si="324"/>
        <v>0</v>
      </c>
      <c r="AI104" s="13">
        <f t="shared" si="354"/>
        <v>30</v>
      </c>
      <c r="AJ104" s="15">
        <f t="shared" si="340"/>
        <v>0</v>
      </c>
      <c r="AK104" s="77"/>
      <c r="AL104" s="12"/>
      <c r="AM104" s="47">
        <f t="shared" si="325"/>
        <v>0</v>
      </c>
      <c r="AN104" s="15">
        <f t="shared" si="341"/>
        <v>0</v>
      </c>
      <c r="AO104" s="77"/>
      <c r="AP104" s="12"/>
      <c r="AQ104" s="13">
        <f t="shared" si="326"/>
        <v>0</v>
      </c>
      <c r="AR104" s="13">
        <f t="shared" si="342"/>
        <v>0</v>
      </c>
      <c r="AS104" s="13">
        <f>IF(AR104&lt;'タスク基本情報シート'!$E$18,AR104,'タスク基本情報シート'!$E$18)</f>
        <v>0</v>
      </c>
      <c r="AT104" s="13">
        <f>LARGE(AS101:AS110,4)</f>
        <v>0</v>
      </c>
      <c r="AU104" s="15">
        <f t="shared" si="355"/>
        <v>0</v>
      </c>
      <c r="AV104" s="83"/>
      <c r="AW104" s="12"/>
      <c r="AX104" s="26">
        <f t="shared" si="343"/>
        <v>0</v>
      </c>
      <c r="AY104" s="15">
        <f>IF(AX104&lt;'タスク基本情報シート'!$E$20,AX104,'タスク基本情報シート'!$E$20)</f>
        <v>0</v>
      </c>
      <c r="AZ104" s="83"/>
      <c r="BA104" s="12"/>
      <c r="BB104" s="13">
        <f t="shared" si="327"/>
        <v>0</v>
      </c>
      <c r="BC104" s="13">
        <f>IF(BB104&lt;'タスク基本情報シート'!$E$13,BB104,'タスク基本情報シート'!$E$13)</f>
        <v>0</v>
      </c>
      <c r="BD104" s="46"/>
      <c r="BE104" s="90"/>
      <c r="BG104" s="390"/>
      <c r="BH104" s="391"/>
      <c r="BI104" s="83">
        <v>1</v>
      </c>
      <c r="BJ104" s="12">
        <v>15</v>
      </c>
      <c r="BK104" s="13">
        <f t="shared" si="328"/>
        <v>75</v>
      </c>
      <c r="BL104" s="13">
        <f t="shared" si="356"/>
        <v>75</v>
      </c>
      <c r="BM104" s="15">
        <f t="shared" si="344"/>
        <v>75</v>
      </c>
      <c r="BN104" s="77">
        <v>1</v>
      </c>
      <c r="BO104" s="12"/>
      <c r="BP104" s="47">
        <f t="shared" si="329"/>
        <v>60</v>
      </c>
      <c r="BQ104" s="15">
        <f t="shared" si="345"/>
        <v>2</v>
      </c>
      <c r="BR104" s="83"/>
      <c r="BS104" s="12"/>
      <c r="BT104" s="13">
        <f t="shared" si="330"/>
        <v>0</v>
      </c>
      <c r="BU104" s="13">
        <f t="shared" si="346"/>
        <v>0</v>
      </c>
      <c r="BV104" s="13">
        <f>IF(BU104&lt;'タスク基本情報シート'!$E$18,BU104,'タスク基本情報シート'!$E$18)</f>
        <v>0</v>
      </c>
      <c r="BW104" s="13">
        <f>LARGE(BV101:BV110,4)</f>
        <v>0</v>
      </c>
      <c r="BX104" s="15">
        <f t="shared" si="357"/>
        <v>0</v>
      </c>
      <c r="BY104" s="83">
        <v>1</v>
      </c>
      <c r="BZ104" s="12">
        <v>3</v>
      </c>
      <c r="CA104" s="26">
        <f t="shared" si="347"/>
        <v>63</v>
      </c>
      <c r="CB104" s="15">
        <f>IF(CA104&lt;'タスク基本情報シート'!$E$20,CA104,'タスク基本情報シート'!$E$20)</f>
        <v>63</v>
      </c>
      <c r="CC104" s="83">
        <v>1</v>
      </c>
      <c r="CD104" s="12">
        <v>23</v>
      </c>
      <c r="CE104" s="13">
        <f t="shared" si="331"/>
        <v>83</v>
      </c>
      <c r="CF104" s="13">
        <f>IF(CE104&lt;'タスク基本情報シート'!$E$13,CE104,'タスク基本情報シート'!$E$13)</f>
        <v>83</v>
      </c>
      <c r="CG104" s="46"/>
      <c r="CH104" s="90"/>
      <c r="CJ104" s="390"/>
      <c r="CK104" s="391"/>
      <c r="CL104" s="83"/>
      <c r="CM104" s="12"/>
      <c r="CN104" s="13">
        <f t="shared" si="332"/>
        <v>0</v>
      </c>
      <c r="CO104" s="13">
        <f t="shared" si="358"/>
        <v>30</v>
      </c>
      <c r="CP104" s="15">
        <f t="shared" si="348"/>
        <v>0</v>
      </c>
      <c r="CQ104" s="83"/>
      <c r="CR104" s="12"/>
      <c r="CS104" s="47">
        <f t="shared" si="333"/>
        <v>0</v>
      </c>
      <c r="CT104" s="15">
        <f t="shared" si="349"/>
        <v>0</v>
      </c>
      <c r="CU104" s="83"/>
      <c r="CV104" s="12"/>
      <c r="CW104" s="13">
        <f t="shared" si="334"/>
        <v>0</v>
      </c>
      <c r="CX104" s="13">
        <f t="shared" si="350"/>
        <v>0</v>
      </c>
      <c r="CY104" s="13">
        <f>IF(CX104&lt;'タスク基本情報シート'!$E$18,CX104,'タスク基本情報シート'!$E$18)</f>
        <v>0</v>
      </c>
      <c r="CZ104" s="13">
        <f>LARGE(CY101:CY110,4)</f>
        <v>0</v>
      </c>
      <c r="DA104" s="15">
        <f t="shared" si="359"/>
        <v>0</v>
      </c>
      <c r="DB104" s="83"/>
      <c r="DC104" s="12"/>
      <c r="DD104" s="26">
        <f t="shared" si="351"/>
        <v>0</v>
      </c>
      <c r="DE104" s="15">
        <f>IF(DD104&lt;'タスク基本情報シート'!$E$20,DD104,'タスク基本情報シート'!$E$20)</f>
        <v>0</v>
      </c>
      <c r="DF104" s="83"/>
      <c r="DG104" s="12"/>
      <c r="DH104" s="13">
        <f t="shared" si="335"/>
        <v>0</v>
      </c>
      <c r="DI104" s="13">
        <f>IF(DH104&lt;'タスク基本情報シート'!$E$13,DH104,'タスク基本情報シート'!$E$13)</f>
        <v>0</v>
      </c>
      <c r="DJ104" s="46"/>
      <c r="DK104" s="90"/>
    </row>
    <row r="105" spans="1:115" ht="13.5" customHeight="1">
      <c r="A105" s="390"/>
      <c r="B105" s="391"/>
      <c r="C105" s="83"/>
      <c r="D105" s="12"/>
      <c r="E105" s="13">
        <f t="shared" si="320"/>
        <v>0</v>
      </c>
      <c r="F105" s="13">
        <f t="shared" si="352"/>
        <v>90</v>
      </c>
      <c r="G105" s="15">
        <f t="shared" si="336"/>
        <v>0</v>
      </c>
      <c r="H105" s="77"/>
      <c r="I105" s="12">
        <v>30</v>
      </c>
      <c r="J105" s="47">
        <f t="shared" si="321"/>
        <v>30</v>
      </c>
      <c r="K105" s="15">
        <f t="shared" si="337"/>
        <v>1</v>
      </c>
      <c r="L105" s="77"/>
      <c r="M105" s="12"/>
      <c r="N105" s="13">
        <f t="shared" si="322"/>
        <v>0</v>
      </c>
      <c r="O105" s="13">
        <f t="shared" si="338"/>
        <v>0</v>
      </c>
      <c r="P105" s="13">
        <f>IF(O105&lt;'タスク基本情報シート'!$E$18,O105,'タスク基本情報シート'!$E$18)</f>
        <v>0</v>
      </c>
      <c r="Q105" s="13">
        <f>LARGE(P101:P110,5)</f>
        <v>0</v>
      </c>
      <c r="R105" s="15">
        <f t="shared" si="353"/>
        <v>0</v>
      </c>
      <c r="S105" s="83">
        <v>1</v>
      </c>
      <c r="T105" s="12">
        <v>8</v>
      </c>
      <c r="U105" s="26">
        <f t="shared" si="339"/>
        <v>68</v>
      </c>
      <c r="V105" s="15">
        <f>IF(U105&lt;'タスク基本情報シート'!$E$20,U105,'タスク基本情報シート'!$E$20)</f>
        <v>68</v>
      </c>
      <c r="W105" s="83"/>
      <c r="X105" s="12">
        <v>39</v>
      </c>
      <c r="Y105" s="13">
        <f t="shared" si="323"/>
        <v>39</v>
      </c>
      <c r="Z105" s="13">
        <f>IF(Y105&lt;'タスク基本情報シート'!$E$13,Y105,'タスク基本情報シート'!$E$13)</f>
        <v>39</v>
      </c>
      <c r="AA105" s="45"/>
      <c r="AB105" s="17"/>
      <c r="AD105" s="390"/>
      <c r="AE105" s="391"/>
      <c r="AF105" s="83"/>
      <c r="AG105" s="12"/>
      <c r="AH105" s="13">
        <f t="shared" si="324"/>
        <v>0</v>
      </c>
      <c r="AI105" s="13">
        <f t="shared" si="354"/>
        <v>30</v>
      </c>
      <c r="AJ105" s="15">
        <f t="shared" si="340"/>
        <v>0</v>
      </c>
      <c r="AK105" s="77"/>
      <c r="AL105" s="12"/>
      <c r="AM105" s="47">
        <f t="shared" si="325"/>
        <v>0</v>
      </c>
      <c r="AN105" s="15">
        <f t="shared" si="341"/>
        <v>0</v>
      </c>
      <c r="AO105" s="77"/>
      <c r="AP105" s="12"/>
      <c r="AQ105" s="13">
        <f t="shared" si="326"/>
        <v>0</v>
      </c>
      <c r="AR105" s="13">
        <f t="shared" si="342"/>
        <v>0</v>
      </c>
      <c r="AS105" s="13">
        <f>IF(AR105&lt;'タスク基本情報シート'!$E$18,AR105,'タスク基本情報シート'!$E$18)</f>
        <v>0</v>
      </c>
      <c r="AT105" s="13">
        <f>LARGE(AS101:AS110,5)</f>
        <v>0</v>
      </c>
      <c r="AU105" s="15">
        <f t="shared" si="355"/>
        <v>0</v>
      </c>
      <c r="AV105" s="83"/>
      <c r="AW105" s="12"/>
      <c r="AX105" s="26">
        <f t="shared" si="343"/>
        <v>0</v>
      </c>
      <c r="AY105" s="15">
        <f>IF(AX105&lt;'タスク基本情報シート'!$E$20,AX105,'タスク基本情報シート'!$E$20)</f>
        <v>0</v>
      </c>
      <c r="AZ105" s="83"/>
      <c r="BA105" s="12"/>
      <c r="BB105" s="13">
        <f t="shared" si="327"/>
        <v>0</v>
      </c>
      <c r="BC105" s="13">
        <f>IF(BB105&lt;'タスク基本情報シート'!$E$13,BB105,'タスク基本情報シート'!$E$13)</f>
        <v>0</v>
      </c>
      <c r="BD105" s="45"/>
      <c r="BE105" s="17"/>
      <c r="BG105" s="390"/>
      <c r="BH105" s="391"/>
      <c r="BI105" s="83"/>
      <c r="BJ105" s="12"/>
      <c r="BK105" s="13">
        <f t="shared" si="328"/>
        <v>0</v>
      </c>
      <c r="BL105" s="13">
        <f t="shared" si="356"/>
        <v>90</v>
      </c>
      <c r="BM105" s="15">
        <f t="shared" si="344"/>
        <v>0</v>
      </c>
      <c r="BN105" s="77"/>
      <c r="BO105" s="12">
        <v>58</v>
      </c>
      <c r="BP105" s="47">
        <f t="shared" si="329"/>
        <v>58</v>
      </c>
      <c r="BQ105" s="15">
        <f t="shared" si="345"/>
        <v>1</v>
      </c>
      <c r="BR105" s="83"/>
      <c r="BS105" s="12"/>
      <c r="BT105" s="13">
        <f t="shared" si="330"/>
        <v>0</v>
      </c>
      <c r="BU105" s="13">
        <f t="shared" si="346"/>
        <v>0</v>
      </c>
      <c r="BV105" s="13">
        <f>IF(BU105&lt;'タスク基本情報シート'!$E$18,BU105,'タスク基本情報シート'!$E$18)</f>
        <v>0</v>
      </c>
      <c r="BW105" s="13">
        <f>LARGE(BV101:BV110,5)</f>
        <v>0</v>
      </c>
      <c r="BX105" s="15">
        <f t="shared" si="357"/>
        <v>0</v>
      </c>
      <c r="BY105" s="83">
        <v>1</v>
      </c>
      <c r="BZ105" s="12">
        <v>35</v>
      </c>
      <c r="CA105" s="26">
        <f t="shared" si="347"/>
        <v>95</v>
      </c>
      <c r="CB105" s="15">
        <f>IF(CA105&lt;'タスク基本情報シート'!$E$20,CA105,'タスク基本情報シート'!$E$20)</f>
        <v>95</v>
      </c>
      <c r="CC105" s="83"/>
      <c r="CD105" s="12">
        <v>47</v>
      </c>
      <c r="CE105" s="13">
        <f t="shared" si="331"/>
        <v>47</v>
      </c>
      <c r="CF105" s="13">
        <f>IF(CE105&lt;'タスク基本情報シート'!$E$13,CE105,'タスク基本情報シート'!$E$13)</f>
        <v>47</v>
      </c>
      <c r="CG105" s="45"/>
      <c r="CH105" s="17"/>
      <c r="CJ105" s="390"/>
      <c r="CK105" s="391"/>
      <c r="CL105" s="83"/>
      <c r="CM105" s="12"/>
      <c r="CN105" s="13">
        <f t="shared" si="332"/>
        <v>0</v>
      </c>
      <c r="CO105" s="13">
        <f t="shared" si="358"/>
        <v>30</v>
      </c>
      <c r="CP105" s="15">
        <f t="shared" si="348"/>
        <v>0</v>
      </c>
      <c r="CQ105" s="83"/>
      <c r="CR105" s="12"/>
      <c r="CS105" s="47">
        <f t="shared" si="333"/>
        <v>0</v>
      </c>
      <c r="CT105" s="15">
        <f t="shared" si="349"/>
        <v>0</v>
      </c>
      <c r="CU105" s="83"/>
      <c r="CV105" s="12"/>
      <c r="CW105" s="13">
        <f t="shared" si="334"/>
        <v>0</v>
      </c>
      <c r="CX105" s="13">
        <f t="shared" si="350"/>
        <v>0</v>
      </c>
      <c r="CY105" s="13">
        <f>IF(CX105&lt;'タスク基本情報シート'!$E$18,CX105,'タスク基本情報シート'!$E$18)</f>
        <v>0</v>
      </c>
      <c r="CZ105" s="13">
        <f>LARGE(CY101:CY110,5)</f>
        <v>0</v>
      </c>
      <c r="DA105" s="15">
        <f t="shared" si="359"/>
        <v>0</v>
      </c>
      <c r="DB105" s="83"/>
      <c r="DC105" s="12"/>
      <c r="DD105" s="26">
        <f t="shared" si="351"/>
        <v>0</v>
      </c>
      <c r="DE105" s="15">
        <f>IF(DD105&lt;'タスク基本情報シート'!$E$20,DD105,'タスク基本情報シート'!$E$20)</f>
        <v>0</v>
      </c>
      <c r="DF105" s="83"/>
      <c r="DG105" s="12"/>
      <c r="DH105" s="13">
        <f t="shared" si="335"/>
        <v>0</v>
      </c>
      <c r="DI105" s="13">
        <f>IF(DH105&lt;'タスク基本情報シート'!$E$13,DH105,'タスク基本情報シート'!$E$13)</f>
        <v>0</v>
      </c>
      <c r="DJ105" s="45"/>
      <c r="DK105" s="17"/>
    </row>
    <row r="106" spans="1:115" ht="13.5" customHeight="1">
      <c r="A106" s="390"/>
      <c r="B106" s="391"/>
      <c r="C106" s="83"/>
      <c r="D106" s="12"/>
      <c r="E106" s="13">
        <f t="shared" si="320"/>
        <v>0</v>
      </c>
      <c r="F106" s="13">
        <f t="shared" si="352"/>
        <v>90</v>
      </c>
      <c r="G106" s="15">
        <f t="shared" si="336"/>
        <v>0</v>
      </c>
      <c r="H106" s="77">
        <v>1</v>
      </c>
      <c r="I106" s="12"/>
      <c r="J106" s="47">
        <f t="shared" si="321"/>
        <v>60</v>
      </c>
      <c r="K106" s="15">
        <f t="shared" si="337"/>
        <v>2</v>
      </c>
      <c r="L106" s="77"/>
      <c r="M106" s="12"/>
      <c r="N106" s="13">
        <f t="shared" si="322"/>
        <v>0</v>
      </c>
      <c r="O106" s="13">
        <f t="shared" si="338"/>
        <v>0</v>
      </c>
      <c r="P106" s="13">
        <f>IF(O106&lt;'タスク基本情報シート'!$E$18,O106,'タスク基本情報シート'!$E$18)</f>
        <v>0</v>
      </c>
      <c r="Q106" s="13">
        <f>LARGE(P101:P110,6)</f>
        <v>0</v>
      </c>
      <c r="R106" s="15">
        <f t="shared" si="353"/>
        <v>0</v>
      </c>
      <c r="S106" s="83"/>
      <c r="T106" s="12">
        <v>40</v>
      </c>
      <c r="U106" s="26">
        <f t="shared" si="339"/>
        <v>40</v>
      </c>
      <c r="V106" s="15">
        <f>IF(U106&lt;'タスク基本情報シート'!$E$20,U106,'タスク基本情報シート'!$E$20)</f>
        <v>40</v>
      </c>
      <c r="W106" s="83">
        <v>1</v>
      </c>
      <c r="X106" s="12">
        <v>36</v>
      </c>
      <c r="Y106" s="13">
        <f t="shared" si="323"/>
        <v>96</v>
      </c>
      <c r="Z106" s="13">
        <f>IF(Y106&lt;'タスク基本情報シート'!$E$13,Y106,'タスク基本情報シート'!$E$13)</f>
        <v>96</v>
      </c>
      <c r="AA106" s="45"/>
      <c r="AB106" s="17"/>
      <c r="AD106" s="390"/>
      <c r="AE106" s="391"/>
      <c r="AF106" s="83"/>
      <c r="AG106" s="12"/>
      <c r="AH106" s="13">
        <f t="shared" si="324"/>
        <v>0</v>
      </c>
      <c r="AI106" s="13">
        <f t="shared" si="354"/>
        <v>30</v>
      </c>
      <c r="AJ106" s="15">
        <f t="shared" si="340"/>
        <v>0</v>
      </c>
      <c r="AK106" s="77"/>
      <c r="AL106" s="12"/>
      <c r="AM106" s="47">
        <f t="shared" si="325"/>
        <v>0</v>
      </c>
      <c r="AN106" s="15">
        <f t="shared" si="341"/>
        <v>0</v>
      </c>
      <c r="AO106" s="83"/>
      <c r="AP106" s="12"/>
      <c r="AQ106" s="13">
        <f t="shared" si="326"/>
        <v>0</v>
      </c>
      <c r="AR106" s="13">
        <f t="shared" si="342"/>
        <v>0</v>
      </c>
      <c r="AS106" s="13">
        <f>IF(AR106&lt;'タスク基本情報シート'!$E$18,AR106,'タスク基本情報シート'!$E$18)</f>
        <v>0</v>
      </c>
      <c r="AT106" s="13">
        <f>LARGE(AS101:AS110,6)</f>
        <v>0</v>
      </c>
      <c r="AU106" s="15">
        <f t="shared" si="355"/>
        <v>0</v>
      </c>
      <c r="AV106" s="83"/>
      <c r="AW106" s="12"/>
      <c r="AX106" s="26">
        <f t="shared" si="343"/>
        <v>0</v>
      </c>
      <c r="AY106" s="15">
        <f>IF(AX106&lt;'タスク基本情報シート'!$E$20,AX106,'タスク基本情報シート'!$E$20)</f>
        <v>0</v>
      </c>
      <c r="AZ106" s="83"/>
      <c r="BA106" s="12"/>
      <c r="BB106" s="13">
        <f t="shared" si="327"/>
        <v>0</v>
      </c>
      <c r="BC106" s="13">
        <f>IF(BB106&lt;'タスク基本情報シート'!$E$13,BB106,'タスク基本情報シート'!$E$13)</f>
        <v>0</v>
      </c>
      <c r="BD106" s="45"/>
      <c r="BE106" s="17"/>
      <c r="BG106" s="390"/>
      <c r="BH106" s="391"/>
      <c r="BI106" s="83"/>
      <c r="BJ106" s="12"/>
      <c r="BK106" s="13">
        <f t="shared" si="328"/>
        <v>0</v>
      </c>
      <c r="BL106" s="13">
        <f t="shared" si="356"/>
        <v>90</v>
      </c>
      <c r="BM106" s="15">
        <f t="shared" si="344"/>
        <v>0</v>
      </c>
      <c r="BN106" s="77">
        <v>1</v>
      </c>
      <c r="BO106" s="12"/>
      <c r="BP106" s="47">
        <f t="shared" si="329"/>
        <v>60</v>
      </c>
      <c r="BQ106" s="15">
        <f t="shared" si="345"/>
        <v>2</v>
      </c>
      <c r="BR106" s="83"/>
      <c r="BS106" s="12"/>
      <c r="BT106" s="13">
        <f t="shared" si="330"/>
        <v>0</v>
      </c>
      <c r="BU106" s="13">
        <f t="shared" si="346"/>
        <v>0</v>
      </c>
      <c r="BV106" s="13">
        <f>IF(BU106&lt;'タスク基本情報シート'!$E$18,BU106,'タスク基本情報シート'!$E$18)</f>
        <v>0</v>
      </c>
      <c r="BW106" s="13">
        <f>LARGE(BV101:BV110,6)</f>
        <v>0</v>
      </c>
      <c r="BX106" s="15">
        <f t="shared" si="357"/>
        <v>0</v>
      </c>
      <c r="BY106" s="83">
        <v>2</v>
      </c>
      <c r="BZ106" s="12">
        <v>16</v>
      </c>
      <c r="CA106" s="26">
        <f t="shared" si="347"/>
        <v>136</v>
      </c>
      <c r="CB106" s="15">
        <f>IF(CA106&lt;'タスク基本情報シート'!$E$20,CA106,'タスク基本情報シート'!$E$20)</f>
        <v>136</v>
      </c>
      <c r="CC106" s="83"/>
      <c r="CD106" s="12">
        <v>43</v>
      </c>
      <c r="CE106" s="13">
        <f t="shared" si="331"/>
        <v>43</v>
      </c>
      <c r="CF106" s="13">
        <f>IF(CE106&lt;'タスク基本情報シート'!$E$13,CE106,'タスク基本情報シート'!$E$13)</f>
        <v>43</v>
      </c>
      <c r="CG106" s="45"/>
      <c r="CH106" s="17"/>
      <c r="CJ106" s="390"/>
      <c r="CK106" s="391"/>
      <c r="CL106" s="83"/>
      <c r="CM106" s="12"/>
      <c r="CN106" s="13">
        <f t="shared" si="332"/>
        <v>0</v>
      </c>
      <c r="CO106" s="13">
        <f t="shared" si="358"/>
        <v>30</v>
      </c>
      <c r="CP106" s="15">
        <f t="shared" si="348"/>
        <v>0</v>
      </c>
      <c r="CQ106" s="83"/>
      <c r="CR106" s="12"/>
      <c r="CS106" s="47">
        <f t="shared" si="333"/>
        <v>0</v>
      </c>
      <c r="CT106" s="15">
        <f t="shared" si="349"/>
        <v>0</v>
      </c>
      <c r="CU106" s="83"/>
      <c r="CV106" s="12"/>
      <c r="CW106" s="13">
        <f t="shared" si="334"/>
        <v>0</v>
      </c>
      <c r="CX106" s="13">
        <f t="shared" si="350"/>
        <v>0</v>
      </c>
      <c r="CY106" s="13">
        <f>IF(CX106&lt;'タスク基本情報シート'!$E$18,CX106,'タスク基本情報シート'!$E$18)</f>
        <v>0</v>
      </c>
      <c r="CZ106" s="13">
        <f>LARGE(CY101:CY110,6)</f>
        <v>0</v>
      </c>
      <c r="DA106" s="15">
        <f t="shared" si="359"/>
        <v>0</v>
      </c>
      <c r="DB106" s="83"/>
      <c r="DC106" s="12"/>
      <c r="DD106" s="26">
        <f t="shared" si="351"/>
        <v>0</v>
      </c>
      <c r="DE106" s="15">
        <f>IF(DD106&lt;'タスク基本情報シート'!$E$20,DD106,'タスク基本情報シート'!$E$20)</f>
        <v>0</v>
      </c>
      <c r="DF106" s="83"/>
      <c r="DG106" s="12"/>
      <c r="DH106" s="13">
        <f t="shared" si="335"/>
        <v>0</v>
      </c>
      <c r="DI106" s="13">
        <f>IF(DH106&lt;'タスク基本情報シート'!$E$13,DH106,'タスク基本情報シート'!$E$13)</f>
        <v>0</v>
      </c>
      <c r="DJ106" s="45"/>
      <c r="DK106" s="17"/>
    </row>
    <row r="107" spans="1:115" ht="13.5" customHeight="1">
      <c r="A107" s="390"/>
      <c r="B107" s="391"/>
      <c r="C107" s="83"/>
      <c r="D107" s="12"/>
      <c r="E107" s="13">
        <f t="shared" si="320"/>
        <v>0</v>
      </c>
      <c r="F107" s="13">
        <f t="shared" si="352"/>
        <v>90</v>
      </c>
      <c r="G107" s="15">
        <f t="shared" si="336"/>
        <v>0</v>
      </c>
      <c r="H107" s="77">
        <v>1</v>
      </c>
      <c r="I107" s="12"/>
      <c r="J107" s="47">
        <f t="shared" si="321"/>
        <v>60</v>
      </c>
      <c r="K107" s="15">
        <f t="shared" si="337"/>
        <v>2</v>
      </c>
      <c r="L107" s="77"/>
      <c r="M107" s="12"/>
      <c r="N107" s="13">
        <f t="shared" si="322"/>
        <v>0</v>
      </c>
      <c r="O107" s="13">
        <f t="shared" si="338"/>
        <v>0</v>
      </c>
      <c r="P107" s="13">
        <f>IF(O107&lt;'タスク基本情報シート'!$E$18,O107,'タスク基本情報シート'!$E$18)</f>
        <v>0</v>
      </c>
      <c r="Q107" s="13">
        <f>LARGE(P101:P110,7)</f>
        <v>0</v>
      </c>
      <c r="R107" s="15">
        <f t="shared" si="353"/>
        <v>0</v>
      </c>
      <c r="S107" s="83"/>
      <c r="T107" s="12">
        <v>45</v>
      </c>
      <c r="U107" s="26">
        <f t="shared" si="339"/>
        <v>45</v>
      </c>
      <c r="V107" s="15">
        <f>IF(U107&lt;'タスク基本情報シート'!$E$20,U107,'タスク基本情報シート'!$E$20)</f>
        <v>45</v>
      </c>
      <c r="W107" s="83"/>
      <c r="X107" s="12"/>
      <c r="Y107" s="13">
        <f t="shared" si="323"/>
        <v>0</v>
      </c>
      <c r="Z107" s="13">
        <f>IF(Y107&lt;'タスク基本情報シート'!$E$13,Y107,'タスク基本情報シート'!$E$13)</f>
        <v>0</v>
      </c>
      <c r="AA107" s="16"/>
      <c r="AB107" s="17"/>
      <c r="AD107" s="390"/>
      <c r="AE107" s="391"/>
      <c r="AF107" s="83"/>
      <c r="AG107" s="12"/>
      <c r="AH107" s="13">
        <f t="shared" si="324"/>
        <v>0</v>
      </c>
      <c r="AI107" s="13">
        <f t="shared" si="354"/>
        <v>30</v>
      </c>
      <c r="AJ107" s="15">
        <f t="shared" si="340"/>
        <v>0</v>
      </c>
      <c r="AK107" s="77"/>
      <c r="AL107" s="12"/>
      <c r="AM107" s="47">
        <f t="shared" si="325"/>
        <v>0</v>
      </c>
      <c r="AN107" s="15">
        <f t="shared" si="341"/>
        <v>0</v>
      </c>
      <c r="AO107" s="83"/>
      <c r="AP107" s="12"/>
      <c r="AQ107" s="13">
        <f t="shared" si="326"/>
        <v>0</v>
      </c>
      <c r="AR107" s="13">
        <f t="shared" si="342"/>
        <v>0</v>
      </c>
      <c r="AS107" s="13">
        <f>IF(AR107&lt;'タスク基本情報シート'!$E$18,AR107,'タスク基本情報シート'!$E$18)</f>
        <v>0</v>
      </c>
      <c r="AT107" s="13">
        <f>LARGE(AS101:AS110,7)</f>
        <v>0</v>
      </c>
      <c r="AU107" s="15">
        <f t="shared" si="355"/>
        <v>0</v>
      </c>
      <c r="AV107" s="83"/>
      <c r="AW107" s="12"/>
      <c r="AX107" s="26">
        <f t="shared" si="343"/>
        <v>0</v>
      </c>
      <c r="AY107" s="15">
        <f>IF(AX107&lt;'タスク基本情報シート'!$E$20,AX107,'タスク基本情報シート'!$E$20)</f>
        <v>0</v>
      </c>
      <c r="AZ107" s="83"/>
      <c r="BA107" s="12"/>
      <c r="BB107" s="13">
        <f t="shared" si="327"/>
        <v>0</v>
      </c>
      <c r="BC107" s="13">
        <f>IF(BB107&lt;'タスク基本情報シート'!$E$13,BB107,'タスク基本情報シート'!$E$13)</f>
        <v>0</v>
      </c>
      <c r="BD107" s="16"/>
      <c r="BE107" s="17"/>
      <c r="BG107" s="390"/>
      <c r="BH107" s="391"/>
      <c r="BI107" s="83"/>
      <c r="BJ107" s="12"/>
      <c r="BK107" s="13">
        <f t="shared" si="328"/>
        <v>0</v>
      </c>
      <c r="BL107" s="13">
        <f t="shared" si="356"/>
        <v>90</v>
      </c>
      <c r="BM107" s="15">
        <f t="shared" si="344"/>
        <v>0</v>
      </c>
      <c r="BN107" s="77">
        <v>1</v>
      </c>
      <c r="BO107" s="12"/>
      <c r="BP107" s="47">
        <f t="shared" si="329"/>
        <v>60</v>
      </c>
      <c r="BQ107" s="15">
        <f t="shared" si="345"/>
        <v>2</v>
      </c>
      <c r="BR107" s="83"/>
      <c r="BS107" s="12"/>
      <c r="BT107" s="13">
        <f t="shared" si="330"/>
        <v>0</v>
      </c>
      <c r="BU107" s="13">
        <f t="shared" si="346"/>
        <v>0</v>
      </c>
      <c r="BV107" s="13">
        <f>IF(BU107&lt;'タスク基本情報シート'!$E$18,BU107,'タスク基本情報シート'!$E$18)</f>
        <v>0</v>
      </c>
      <c r="BW107" s="13">
        <f>LARGE(BV101:BV110,7)</f>
        <v>0</v>
      </c>
      <c r="BX107" s="15">
        <f t="shared" si="357"/>
        <v>0</v>
      </c>
      <c r="BY107" s="83"/>
      <c r="BZ107" s="12"/>
      <c r="CA107" s="26">
        <f t="shared" si="347"/>
        <v>0</v>
      </c>
      <c r="CB107" s="15">
        <f>IF(CA107&lt;'タスク基本情報シート'!$E$20,CA107,'タスク基本情報シート'!$E$20)</f>
        <v>0</v>
      </c>
      <c r="CC107" s="83"/>
      <c r="CD107" s="12">
        <v>52</v>
      </c>
      <c r="CE107" s="13">
        <f t="shared" si="331"/>
        <v>52</v>
      </c>
      <c r="CF107" s="13">
        <f>IF(CE107&lt;'タスク基本情報シート'!$E$13,CE107,'タスク基本情報シート'!$E$13)</f>
        <v>52</v>
      </c>
      <c r="CG107" s="16"/>
      <c r="CH107" s="17"/>
      <c r="CJ107" s="390"/>
      <c r="CK107" s="391"/>
      <c r="CL107" s="83"/>
      <c r="CM107" s="12"/>
      <c r="CN107" s="13">
        <f t="shared" si="332"/>
        <v>0</v>
      </c>
      <c r="CO107" s="13">
        <f t="shared" si="358"/>
        <v>30</v>
      </c>
      <c r="CP107" s="15">
        <f t="shared" si="348"/>
        <v>0</v>
      </c>
      <c r="CQ107" s="83"/>
      <c r="CR107" s="12"/>
      <c r="CS107" s="47">
        <f t="shared" si="333"/>
        <v>0</v>
      </c>
      <c r="CT107" s="15">
        <f t="shared" si="349"/>
        <v>0</v>
      </c>
      <c r="CU107" s="83"/>
      <c r="CV107" s="12"/>
      <c r="CW107" s="13">
        <f t="shared" si="334"/>
        <v>0</v>
      </c>
      <c r="CX107" s="13">
        <f t="shared" si="350"/>
        <v>0</v>
      </c>
      <c r="CY107" s="13">
        <f>IF(CX107&lt;'タスク基本情報シート'!$E$18,CX107,'タスク基本情報シート'!$E$18)</f>
        <v>0</v>
      </c>
      <c r="CZ107" s="13">
        <f>LARGE(CY101:CY110,7)</f>
        <v>0</v>
      </c>
      <c r="DA107" s="15">
        <f t="shared" si="359"/>
        <v>0</v>
      </c>
      <c r="DB107" s="83"/>
      <c r="DC107" s="12"/>
      <c r="DD107" s="26">
        <f t="shared" si="351"/>
        <v>0</v>
      </c>
      <c r="DE107" s="15">
        <f>IF(DD107&lt;'タスク基本情報シート'!$E$20,DD107,'タスク基本情報シート'!$E$20)</f>
        <v>0</v>
      </c>
      <c r="DF107" s="83"/>
      <c r="DG107" s="12"/>
      <c r="DH107" s="13">
        <f t="shared" si="335"/>
        <v>0</v>
      </c>
      <c r="DI107" s="13">
        <f>IF(DH107&lt;'タスク基本情報シート'!$E$13,DH107,'タスク基本情報シート'!$E$13)</f>
        <v>0</v>
      </c>
      <c r="DJ107" s="16"/>
      <c r="DK107" s="17"/>
    </row>
    <row r="108" spans="1:115" ht="13.5" customHeight="1">
      <c r="A108" s="390"/>
      <c r="B108" s="391"/>
      <c r="C108" s="83"/>
      <c r="D108" s="12"/>
      <c r="E108" s="13">
        <f t="shared" si="320"/>
        <v>0</v>
      </c>
      <c r="F108" s="13">
        <f t="shared" si="352"/>
        <v>90</v>
      </c>
      <c r="G108" s="15">
        <f t="shared" si="336"/>
        <v>0</v>
      </c>
      <c r="H108" s="77">
        <v>1</v>
      </c>
      <c r="I108" s="12"/>
      <c r="J108" s="47">
        <f t="shared" si="321"/>
        <v>60</v>
      </c>
      <c r="K108" s="15">
        <f t="shared" si="337"/>
        <v>2</v>
      </c>
      <c r="L108" s="83"/>
      <c r="M108" s="12"/>
      <c r="N108" s="13">
        <f t="shared" si="322"/>
        <v>0</v>
      </c>
      <c r="O108" s="13">
        <f t="shared" si="338"/>
        <v>0</v>
      </c>
      <c r="P108" s="13">
        <f>IF(O108&lt;'タスク基本情報シート'!$E$18,O108,'タスク基本情報シート'!$E$18)</f>
        <v>0</v>
      </c>
      <c r="Q108" s="13">
        <f>LARGE(P101:P110,8)</f>
        <v>0</v>
      </c>
      <c r="R108" s="15">
        <f t="shared" si="353"/>
        <v>0</v>
      </c>
      <c r="S108" s="83"/>
      <c r="T108" s="12">
        <v>20</v>
      </c>
      <c r="U108" s="26">
        <f t="shared" si="339"/>
        <v>20</v>
      </c>
      <c r="V108" s="15">
        <f>IF(U108&lt;'タスク基本情報シート'!$E$20,U108,'タスク基本情報シート'!$E$20)</f>
        <v>20</v>
      </c>
      <c r="W108" s="83"/>
      <c r="X108" s="12"/>
      <c r="Y108" s="13">
        <f t="shared" si="323"/>
        <v>0</v>
      </c>
      <c r="Z108" s="13">
        <f>IF(Y108&lt;'タスク基本情報シート'!$E$13,Y108,'タスク基本情報シート'!$E$13)</f>
        <v>0</v>
      </c>
      <c r="AA108" s="16"/>
      <c r="AB108" s="17"/>
      <c r="AD108" s="390"/>
      <c r="AE108" s="391"/>
      <c r="AF108" s="83"/>
      <c r="AG108" s="12"/>
      <c r="AH108" s="13">
        <f t="shared" si="324"/>
        <v>0</v>
      </c>
      <c r="AI108" s="13">
        <f t="shared" si="354"/>
        <v>30</v>
      </c>
      <c r="AJ108" s="15">
        <f t="shared" si="340"/>
        <v>0</v>
      </c>
      <c r="AK108" s="77"/>
      <c r="AL108" s="12"/>
      <c r="AM108" s="47">
        <f t="shared" si="325"/>
        <v>0</v>
      </c>
      <c r="AN108" s="15">
        <f t="shared" si="341"/>
        <v>0</v>
      </c>
      <c r="AO108" s="83"/>
      <c r="AP108" s="12"/>
      <c r="AQ108" s="13">
        <f t="shared" si="326"/>
        <v>0</v>
      </c>
      <c r="AR108" s="13">
        <f t="shared" si="342"/>
        <v>0</v>
      </c>
      <c r="AS108" s="13">
        <f>IF(AR108&lt;'タスク基本情報シート'!$E$18,AR108,'タスク基本情報シート'!$E$18)</f>
        <v>0</v>
      </c>
      <c r="AT108" s="13">
        <f>LARGE(AS101:AS110,8)</f>
        <v>0</v>
      </c>
      <c r="AU108" s="15">
        <f t="shared" si="355"/>
        <v>0</v>
      </c>
      <c r="AV108" s="83"/>
      <c r="AW108" s="12"/>
      <c r="AX108" s="26">
        <f t="shared" si="343"/>
        <v>0</v>
      </c>
      <c r="AY108" s="15">
        <f>IF(AX108&lt;'タスク基本情報シート'!$E$20,AX108,'タスク基本情報シート'!$E$20)</f>
        <v>0</v>
      </c>
      <c r="AZ108" s="83"/>
      <c r="BA108" s="12"/>
      <c r="BB108" s="13">
        <f t="shared" si="327"/>
        <v>0</v>
      </c>
      <c r="BC108" s="13">
        <f>IF(BB108&lt;'タスク基本情報シート'!$E$13,BB108,'タスク基本情報シート'!$E$13)</f>
        <v>0</v>
      </c>
      <c r="BD108" s="16"/>
      <c r="BE108" s="17"/>
      <c r="BG108" s="390"/>
      <c r="BH108" s="391"/>
      <c r="BI108" s="83"/>
      <c r="BJ108" s="12"/>
      <c r="BK108" s="13">
        <f t="shared" si="328"/>
        <v>0</v>
      </c>
      <c r="BL108" s="13">
        <f t="shared" si="356"/>
        <v>90</v>
      </c>
      <c r="BM108" s="15">
        <f t="shared" si="344"/>
        <v>0</v>
      </c>
      <c r="BN108" s="77">
        <v>1</v>
      </c>
      <c r="BO108" s="12">
        <v>56</v>
      </c>
      <c r="BP108" s="47">
        <f t="shared" si="329"/>
        <v>116</v>
      </c>
      <c r="BQ108" s="15">
        <f t="shared" si="345"/>
        <v>3</v>
      </c>
      <c r="BR108" s="83"/>
      <c r="BS108" s="12"/>
      <c r="BT108" s="13">
        <f t="shared" si="330"/>
        <v>0</v>
      </c>
      <c r="BU108" s="13">
        <f t="shared" si="346"/>
        <v>0</v>
      </c>
      <c r="BV108" s="13">
        <f>IF(BU108&lt;'タスク基本情報シート'!$E$18,BU108,'タスク基本情報シート'!$E$18)</f>
        <v>0</v>
      </c>
      <c r="BW108" s="13">
        <f>LARGE(BV101:BV110,8)</f>
        <v>0</v>
      </c>
      <c r="BX108" s="15">
        <f t="shared" si="357"/>
        <v>0</v>
      </c>
      <c r="BY108" s="83"/>
      <c r="BZ108" s="12"/>
      <c r="CA108" s="26">
        <f t="shared" si="347"/>
        <v>0</v>
      </c>
      <c r="CB108" s="15">
        <f>IF(CA108&lt;'タスク基本情報シート'!$E$20,CA108,'タスク基本情報シート'!$E$20)</f>
        <v>0</v>
      </c>
      <c r="CC108" s="83"/>
      <c r="CD108" s="12"/>
      <c r="CE108" s="13">
        <f t="shared" si="331"/>
        <v>0</v>
      </c>
      <c r="CF108" s="13">
        <f>IF(CE108&lt;'タスク基本情報シート'!$E$13,CE108,'タスク基本情報シート'!$E$13)</f>
        <v>0</v>
      </c>
      <c r="CG108" s="16"/>
      <c r="CH108" s="17"/>
      <c r="CJ108" s="390"/>
      <c r="CK108" s="391"/>
      <c r="CL108" s="83"/>
      <c r="CM108" s="12"/>
      <c r="CN108" s="13">
        <f t="shared" si="332"/>
        <v>0</v>
      </c>
      <c r="CO108" s="13">
        <f t="shared" si="358"/>
        <v>30</v>
      </c>
      <c r="CP108" s="15">
        <f t="shared" si="348"/>
        <v>0</v>
      </c>
      <c r="CQ108" s="83"/>
      <c r="CR108" s="12"/>
      <c r="CS108" s="47">
        <f t="shared" si="333"/>
        <v>0</v>
      </c>
      <c r="CT108" s="15">
        <f t="shared" si="349"/>
        <v>0</v>
      </c>
      <c r="CU108" s="83"/>
      <c r="CV108" s="12"/>
      <c r="CW108" s="13">
        <f t="shared" si="334"/>
        <v>0</v>
      </c>
      <c r="CX108" s="13">
        <f t="shared" si="350"/>
        <v>0</v>
      </c>
      <c r="CY108" s="13">
        <f>IF(CX108&lt;'タスク基本情報シート'!$E$18,CX108,'タスク基本情報シート'!$E$18)</f>
        <v>0</v>
      </c>
      <c r="CZ108" s="13">
        <f>LARGE(CY101:CY110,8)</f>
        <v>0</v>
      </c>
      <c r="DA108" s="15">
        <f t="shared" si="359"/>
        <v>0</v>
      </c>
      <c r="DB108" s="83"/>
      <c r="DC108" s="12"/>
      <c r="DD108" s="26">
        <f t="shared" si="351"/>
        <v>0</v>
      </c>
      <c r="DE108" s="15">
        <f>IF(DD108&lt;'タスク基本情報シート'!$E$20,DD108,'タスク基本情報シート'!$E$20)</f>
        <v>0</v>
      </c>
      <c r="DF108" s="83"/>
      <c r="DG108" s="12"/>
      <c r="DH108" s="13">
        <f t="shared" si="335"/>
        <v>0</v>
      </c>
      <c r="DI108" s="13">
        <f>IF(DH108&lt;'タスク基本情報シート'!$E$13,DH108,'タスク基本情報シート'!$E$13)</f>
        <v>0</v>
      </c>
      <c r="DJ108" s="16"/>
      <c r="DK108" s="17"/>
    </row>
    <row r="109" spans="1:115" ht="13.5" customHeight="1">
      <c r="A109" s="390"/>
      <c r="B109" s="391"/>
      <c r="C109" s="83"/>
      <c r="D109" s="12"/>
      <c r="E109" s="13">
        <f t="shared" si="320"/>
        <v>0</v>
      </c>
      <c r="F109" s="13">
        <f t="shared" si="352"/>
        <v>90</v>
      </c>
      <c r="G109" s="15">
        <f t="shared" si="336"/>
        <v>0</v>
      </c>
      <c r="H109" s="77"/>
      <c r="I109" s="12">
        <v>30</v>
      </c>
      <c r="J109" s="47">
        <f t="shared" si="321"/>
        <v>30</v>
      </c>
      <c r="K109" s="15">
        <f t="shared" si="337"/>
        <v>1</v>
      </c>
      <c r="L109" s="83"/>
      <c r="M109" s="12"/>
      <c r="N109" s="13">
        <f t="shared" si="322"/>
        <v>0</v>
      </c>
      <c r="O109" s="13">
        <f t="shared" si="338"/>
        <v>0</v>
      </c>
      <c r="P109" s="13">
        <f>IF(O109&lt;'タスク基本情報シート'!$E$18,O109,'タスク基本情報シート'!$E$18)</f>
        <v>0</v>
      </c>
      <c r="Q109" s="13">
        <f>LARGE(P101:P110,9)</f>
        <v>0</v>
      </c>
      <c r="R109" s="15">
        <f t="shared" si="353"/>
        <v>0</v>
      </c>
      <c r="S109" s="88"/>
      <c r="T109" s="27"/>
      <c r="U109" s="27"/>
      <c r="V109" s="29"/>
      <c r="W109" s="83"/>
      <c r="X109" s="12"/>
      <c r="Y109" s="13">
        <f t="shared" si="323"/>
        <v>0</v>
      </c>
      <c r="Z109" s="13">
        <f>IF(Y109&lt;'タスク基本情報シート'!$E$13,Y109,'タスク基本情報シート'!$E$13)</f>
        <v>0</v>
      </c>
      <c r="AA109" s="16"/>
      <c r="AB109" s="17"/>
      <c r="AD109" s="390"/>
      <c r="AE109" s="391"/>
      <c r="AF109" s="83"/>
      <c r="AG109" s="12"/>
      <c r="AH109" s="13">
        <f t="shared" si="324"/>
        <v>0</v>
      </c>
      <c r="AI109" s="13">
        <f t="shared" si="354"/>
        <v>30</v>
      </c>
      <c r="AJ109" s="15">
        <f t="shared" si="340"/>
        <v>0</v>
      </c>
      <c r="AK109" s="77"/>
      <c r="AL109" s="12"/>
      <c r="AM109" s="47">
        <f t="shared" si="325"/>
        <v>0</v>
      </c>
      <c r="AN109" s="15">
        <f t="shared" si="341"/>
        <v>0</v>
      </c>
      <c r="AO109" s="83"/>
      <c r="AP109" s="12"/>
      <c r="AQ109" s="13">
        <f t="shared" si="326"/>
        <v>0</v>
      </c>
      <c r="AR109" s="13">
        <f t="shared" si="342"/>
        <v>0</v>
      </c>
      <c r="AS109" s="13">
        <f>IF(AR109&lt;'タスク基本情報シート'!$E$18,AR109,'タスク基本情報シート'!$E$18)</f>
        <v>0</v>
      </c>
      <c r="AT109" s="13">
        <f>LARGE(AS101:AS110,9)</f>
        <v>0</v>
      </c>
      <c r="AU109" s="15">
        <f t="shared" si="355"/>
        <v>0</v>
      </c>
      <c r="AV109" s="88"/>
      <c r="AW109" s="27"/>
      <c r="AX109" s="27"/>
      <c r="AY109" s="29"/>
      <c r="AZ109" s="83"/>
      <c r="BA109" s="12"/>
      <c r="BB109" s="13">
        <f t="shared" si="327"/>
        <v>0</v>
      </c>
      <c r="BC109" s="13">
        <f>IF(BB109&lt;'タスク基本情報シート'!$E$13,BB109,'タスク基本情報シート'!$E$13)</f>
        <v>0</v>
      </c>
      <c r="BD109" s="16"/>
      <c r="BE109" s="17"/>
      <c r="BG109" s="390"/>
      <c r="BH109" s="391"/>
      <c r="BI109" s="83"/>
      <c r="BJ109" s="12"/>
      <c r="BK109" s="13">
        <f t="shared" si="328"/>
        <v>0</v>
      </c>
      <c r="BL109" s="13">
        <f t="shared" si="356"/>
        <v>90</v>
      </c>
      <c r="BM109" s="15">
        <f t="shared" si="344"/>
        <v>0</v>
      </c>
      <c r="BN109" s="77"/>
      <c r="BO109" s="12"/>
      <c r="BP109" s="47">
        <f t="shared" si="329"/>
        <v>0</v>
      </c>
      <c r="BQ109" s="15">
        <f t="shared" si="345"/>
        <v>0</v>
      </c>
      <c r="BR109" s="83"/>
      <c r="BS109" s="12"/>
      <c r="BT109" s="13">
        <f t="shared" si="330"/>
        <v>0</v>
      </c>
      <c r="BU109" s="13">
        <f t="shared" si="346"/>
        <v>0</v>
      </c>
      <c r="BV109" s="13">
        <f>IF(BU109&lt;'タスク基本情報シート'!$E$18,BU109,'タスク基本情報シート'!$E$18)</f>
        <v>0</v>
      </c>
      <c r="BW109" s="13">
        <f>LARGE(BV101:BV110,9)</f>
        <v>0</v>
      </c>
      <c r="BX109" s="15">
        <f t="shared" si="357"/>
        <v>0</v>
      </c>
      <c r="BY109" s="88"/>
      <c r="BZ109" s="27"/>
      <c r="CA109" s="27"/>
      <c r="CB109" s="29"/>
      <c r="CC109" s="83"/>
      <c r="CD109" s="12"/>
      <c r="CE109" s="13">
        <f t="shared" si="331"/>
        <v>0</v>
      </c>
      <c r="CF109" s="13">
        <f>IF(CE109&lt;'タスク基本情報シート'!$E$13,CE109,'タスク基本情報シート'!$E$13)</f>
        <v>0</v>
      </c>
      <c r="CG109" s="16"/>
      <c r="CH109" s="17"/>
      <c r="CJ109" s="390"/>
      <c r="CK109" s="391"/>
      <c r="CL109" s="83"/>
      <c r="CM109" s="12"/>
      <c r="CN109" s="13">
        <f t="shared" si="332"/>
        <v>0</v>
      </c>
      <c r="CO109" s="13">
        <f t="shared" si="358"/>
        <v>30</v>
      </c>
      <c r="CP109" s="15">
        <f t="shared" si="348"/>
        <v>0</v>
      </c>
      <c r="CQ109" s="83"/>
      <c r="CR109" s="12"/>
      <c r="CS109" s="47">
        <f t="shared" si="333"/>
        <v>0</v>
      </c>
      <c r="CT109" s="15">
        <f t="shared" si="349"/>
        <v>0</v>
      </c>
      <c r="CU109" s="83"/>
      <c r="CV109" s="12"/>
      <c r="CW109" s="13">
        <f t="shared" si="334"/>
        <v>0</v>
      </c>
      <c r="CX109" s="13">
        <f t="shared" si="350"/>
        <v>0</v>
      </c>
      <c r="CY109" s="13">
        <f>IF(CX109&lt;'タスク基本情報シート'!$E$18,CX109,'タスク基本情報シート'!$E$18)</f>
        <v>0</v>
      </c>
      <c r="CZ109" s="13">
        <f>LARGE(CY101:CY110,9)</f>
        <v>0</v>
      </c>
      <c r="DA109" s="15">
        <f t="shared" si="359"/>
        <v>0</v>
      </c>
      <c r="DB109" s="88"/>
      <c r="DC109" s="27"/>
      <c r="DD109" s="27"/>
      <c r="DE109" s="29"/>
      <c r="DF109" s="83"/>
      <c r="DG109" s="12"/>
      <c r="DH109" s="13">
        <f t="shared" si="335"/>
        <v>0</v>
      </c>
      <c r="DI109" s="13">
        <f>IF(DH109&lt;'タスク基本情報シート'!$E$13,DH109,'タスク基本情報シート'!$E$13)</f>
        <v>0</v>
      </c>
      <c r="DJ109" s="16"/>
      <c r="DK109" s="17"/>
    </row>
    <row r="110" spans="1:115" ht="14.25" customHeight="1" thickBot="1">
      <c r="A110" s="392"/>
      <c r="B110" s="393"/>
      <c r="C110" s="84"/>
      <c r="D110" s="18"/>
      <c r="E110" s="20">
        <f t="shared" si="320"/>
        <v>0</v>
      </c>
      <c r="F110" s="20">
        <f t="shared" si="352"/>
        <v>90</v>
      </c>
      <c r="G110" s="79">
        <f t="shared" si="336"/>
        <v>0</v>
      </c>
      <c r="H110" s="84"/>
      <c r="I110" s="18">
        <v>30</v>
      </c>
      <c r="J110" s="48">
        <f t="shared" si="321"/>
        <v>30</v>
      </c>
      <c r="K110" s="79">
        <f t="shared" si="337"/>
        <v>1</v>
      </c>
      <c r="L110" s="84"/>
      <c r="M110" s="18"/>
      <c r="N110" s="20">
        <f t="shared" si="322"/>
        <v>0</v>
      </c>
      <c r="O110" s="20">
        <f t="shared" si="338"/>
        <v>0</v>
      </c>
      <c r="P110" s="20">
        <f>IF(O110&lt;'タスク基本情報シート'!$E$18,O110,'タスク基本情報シート'!$E$18)</f>
        <v>0</v>
      </c>
      <c r="Q110" s="20">
        <f>LARGE(P101:P110,10)</f>
        <v>0</v>
      </c>
      <c r="R110" s="79">
        <f t="shared" si="353"/>
        <v>0</v>
      </c>
      <c r="S110" s="89"/>
      <c r="T110" s="30"/>
      <c r="U110" s="30"/>
      <c r="V110" s="31"/>
      <c r="W110" s="84"/>
      <c r="X110" s="18"/>
      <c r="Y110" s="20">
        <f t="shared" si="323"/>
        <v>0</v>
      </c>
      <c r="Z110" s="20">
        <f>IF(Y110&lt;'タスク基本情報シート'!$E$13,Y110,'タスク基本情報シート'!$E$13)</f>
        <v>0</v>
      </c>
      <c r="AA110" s="19"/>
      <c r="AB110" s="21"/>
      <c r="AD110" s="392"/>
      <c r="AE110" s="393"/>
      <c r="AF110" s="84"/>
      <c r="AG110" s="18"/>
      <c r="AH110" s="20">
        <f t="shared" si="324"/>
        <v>0</v>
      </c>
      <c r="AI110" s="20">
        <f t="shared" si="354"/>
        <v>30</v>
      </c>
      <c r="AJ110" s="79">
        <f t="shared" si="340"/>
        <v>0</v>
      </c>
      <c r="AK110" s="84"/>
      <c r="AL110" s="18"/>
      <c r="AM110" s="48">
        <f t="shared" si="325"/>
        <v>0</v>
      </c>
      <c r="AN110" s="79">
        <f t="shared" si="341"/>
        <v>0</v>
      </c>
      <c r="AO110" s="84"/>
      <c r="AP110" s="18"/>
      <c r="AQ110" s="20">
        <f t="shared" si="326"/>
        <v>0</v>
      </c>
      <c r="AR110" s="20">
        <f t="shared" si="342"/>
        <v>0</v>
      </c>
      <c r="AS110" s="20">
        <f>IF(AR110&lt;'タスク基本情報シート'!$E$18,AR110,'タスク基本情報シート'!$E$18)</f>
        <v>0</v>
      </c>
      <c r="AT110" s="20">
        <f>LARGE(AS101:AS110,10)</f>
        <v>0</v>
      </c>
      <c r="AU110" s="79">
        <f t="shared" si="355"/>
        <v>0</v>
      </c>
      <c r="AV110" s="89"/>
      <c r="AW110" s="30"/>
      <c r="AX110" s="30"/>
      <c r="AY110" s="31"/>
      <c r="AZ110" s="84"/>
      <c r="BA110" s="18"/>
      <c r="BB110" s="20">
        <f t="shared" si="327"/>
        <v>0</v>
      </c>
      <c r="BC110" s="20">
        <f>IF(BB110&lt;'タスク基本情報シート'!$E$13,BB110,'タスク基本情報シート'!$E$13)</f>
        <v>0</v>
      </c>
      <c r="BD110" s="19"/>
      <c r="BE110" s="21"/>
      <c r="BG110" s="392"/>
      <c r="BH110" s="393"/>
      <c r="BI110" s="84"/>
      <c r="BJ110" s="18"/>
      <c r="BK110" s="20">
        <f t="shared" si="328"/>
        <v>0</v>
      </c>
      <c r="BL110" s="20">
        <f t="shared" si="356"/>
        <v>90</v>
      </c>
      <c r="BM110" s="79">
        <f t="shared" si="344"/>
        <v>0</v>
      </c>
      <c r="BN110" s="84"/>
      <c r="BO110" s="18"/>
      <c r="BP110" s="48">
        <f t="shared" si="329"/>
        <v>0</v>
      </c>
      <c r="BQ110" s="79">
        <f t="shared" si="345"/>
        <v>0</v>
      </c>
      <c r="BR110" s="84"/>
      <c r="BS110" s="18"/>
      <c r="BT110" s="20">
        <f t="shared" si="330"/>
        <v>0</v>
      </c>
      <c r="BU110" s="20">
        <f t="shared" si="346"/>
        <v>0</v>
      </c>
      <c r="BV110" s="20">
        <f>IF(BU110&lt;'タスク基本情報シート'!$E$18,BU110,'タスク基本情報シート'!$E$18)</f>
        <v>0</v>
      </c>
      <c r="BW110" s="20">
        <f>LARGE(BV101:BV110,10)</f>
        <v>0</v>
      </c>
      <c r="BX110" s="79">
        <f t="shared" si="357"/>
        <v>0</v>
      </c>
      <c r="BY110" s="89"/>
      <c r="BZ110" s="30"/>
      <c r="CA110" s="30"/>
      <c r="CB110" s="31"/>
      <c r="CC110" s="84"/>
      <c r="CD110" s="18"/>
      <c r="CE110" s="20">
        <f t="shared" si="331"/>
        <v>0</v>
      </c>
      <c r="CF110" s="20">
        <f>IF(CE110&lt;'タスク基本情報シート'!$E$13,CE110,'タスク基本情報シート'!$E$13)</f>
        <v>0</v>
      </c>
      <c r="CG110" s="19"/>
      <c r="CH110" s="21"/>
      <c r="CJ110" s="392"/>
      <c r="CK110" s="393"/>
      <c r="CL110" s="84"/>
      <c r="CM110" s="18"/>
      <c r="CN110" s="20">
        <f t="shared" si="332"/>
        <v>0</v>
      </c>
      <c r="CO110" s="20">
        <f t="shared" si="358"/>
        <v>30</v>
      </c>
      <c r="CP110" s="79">
        <f t="shared" si="348"/>
        <v>0</v>
      </c>
      <c r="CQ110" s="84"/>
      <c r="CR110" s="18"/>
      <c r="CS110" s="48">
        <f t="shared" si="333"/>
        <v>0</v>
      </c>
      <c r="CT110" s="79">
        <f t="shared" si="349"/>
        <v>0</v>
      </c>
      <c r="CU110" s="84"/>
      <c r="CV110" s="18"/>
      <c r="CW110" s="20">
        <f t="shared" si="334"/>
        <v>0</v>
      </c>
      <c r="CX110" s="20">
        <f t="shared" si="350"/>
        <v>0</v>
      </c>
      <c r="CY110" s="20">
        <f>IF(CX110&lt;'タスク基本情報シート'!$E$18,CX110,'タスク基本情報シート'!$E$18)</f>
        <v>0</v>
      </c>
      <c r="CZ110" s="20">
        <f>LARGE(CY101:CY110,10)</f>
        <v>0</v>
      </c>
      <c r="DA110" s="79">
        <f t="shared" si="359"/>
        <v>0</v>
      </c>
      <c r="DB110" s="89"/>
      <c r="DC110" s="30"/>
      <c r="DD110" s="30"/>
      <c r="DE110" s="31"/>
      <c r="DF110" s="84"/>
      <c r="DG110" s="18"/>
      <c r="DH110" s="20">
        <f t="shared" si="335"/>
        <v>0</v>
      </c>
      <c r="DI110" s="20">
        <f>IF(DH110&lt;'タスク基本情報シート'!$E$13,DH110,'タスク基本情報シート'!$E$13)</f>
        <v>0</v>
      </c>
      <c r="DJ110" s="19"/>
      <c r="DK110" s="21"/>
    </row>
    <row r="111" spans="1:115" ht="15" thickTop="1">
      <c r="A111" s="193" t="s">
        <v>17</v>
      </c>
      <c r="B111" s="194">
        <f>SUMIF(G$4:AB$4,K$4,G111:AB111)</f>
        <v>1541</v>
      </c>
      <c r="C111" s="80"/>
      <c r="D111" s="22" t="str">
        <f>IF((E111/60)&gt;'タスク基本情報シート'!$F$10,"ERR","OK")</f>
        <v>OK</v>
      </c>
      <c r="E111" s="22">
        <f>SUM(E101:E110)</f>
        <v>220</v>
      </c>
      <c r="F111" s="22"/>
      <c r="G111" s="23">
        <f>SUM(G101:G110)</f>
        <v>210</v>
      </c>
      <c r="H111" s="80"/>
      <c r="I111" s="22" t="str">
        <f>IF((J111/60)&gt;'タスク基本情報シート'!$F$3,"ERR","OK")</f>
        <v>OK</v>
      </c>
      <c r="J111" s="49">
        <f>SUM(J101:J110)</f>
        <v>472</v>
      </c>
      <c r="K111" s="23">
        <f>SUM(K101:K110)</f>
        <v>15</v>
      </c>
      <c r="L111" s="80"/>
      <c r="M111" s="22" t="str">
        <f>IF((N111/60)&gt;'タスク基本情報シート'!$F$18,"ERR","OK")</f>
        <v>OK</v>
      </c>
      <c r="N111" s="22">
        <f>SUM(N101:N110)</f>
        <v>469</v>
      </c>
      <c r="O111" s="22"/>
      <c r="P111" s="22"/>
      <c r="Q111" s="22"/>
      <c r="R111" s="23">
        <f>SUM(R101:R110)</f>
        <v>420</v>
      </c>
      <c r="S111" s="80"/>
      <c r="T111" s="22" t="str">
        <f>IF((U111/60)&gt;'タスク基本情報シート'!$F$20,"ERR","OK")</f>
        <v>OK</v>
      </c>
      <c r="U111" s="22">
        <f>SUM(U101:U108)</f>
        <v>533</v>
      </c>
      <c r="V111" s="23">
        <f>SUM(V101:V108)</f>
        <v>533</v>
      </c>
      <c r="W111" s="80"/>
      <c r="X111" s="22" t="str">
        <f>IF((Y111/60)&gt;'タスク基本情報シート'!$F$13,"ERR","OK")</f>
        <v>OK</v>
      </c>
      <c r="Y111" s="22">
        <f>SUM(Y101:Y110)</f>
        <v>515</v>
      </c>
      <c r="Z111" s="22"/>
      <c r="AA111" s="22"/>
      <c r="AB111" s="23">
        <f>SUM(AB101:AB103)</f>
        <v>363</v>
      </c>
      <c r="AD111" s="193" t="s">
        <v>17</v>
      </c>
      <c r="AE111" s="194">
        <f>SUMIF(AJ$4:BE$4,AN$4,AJ111:BE111)</f>
        <v>0</v>
      </c>
      <c r="AF111" s="80"/>
      <c r="AG111" s="22" t="str">
        <f>IF((AH111/60)&gt;'タスク基本情報シート'!$F$10,"ERR","OK")</f>
        <v>OK</v>
      </c>
      <c r="AH111" s="22">
        <f>SUM(AH101:AH110)</f>
        <v>0</v>
      </c>
      <c r="AI111" s="22"/>
      <c r="AJ111" s="23">
        <f>SUM(AJ101:AJ110)</f>
        <v>0</v>
      </c>
      <c r="AK111" s="80"/>
      <c r="AL111" s="22" t="str">
        <f>IF((AM111/60)&gt;'タスク基本情報シート'!$F$3,"ERR","OK")</f>
        <v>OK</v>
      </c>
      <c r="AM111" s="49">
        <f>SUM(AM101:AM110)</f>
        <v>0</v>
      </c>
      <c r="AN111" s="23">
        <f>SUM(AN101:AN110)</f>
        <v>0</v>
      </c>
      <c r="AO111" s="80"/>
      <c r="AP111" s="22" t="str">
        <f>IF((AQ111/60)&gt;'タスク基本情報シート'!$F$18,"ERR","OK")</f>
        <v>OK</v>
      </c>
      <c r="AQ111" s="22">
        <f>SUM(AQ101:AQ110)</f>
        <v>0</v>
      </c>
      <c r="AR111" s="22"/>
      <c r="AS111" s="22"/>
      <c r="AT111" s="22"/>
      <c r="AU111" s="23">
        <f>SUM(AU101:AU110)</f>
        <v>0</v>
      </c>
      <c r="AV111" s="80"/>
      <c r="AW111" s="22" t="str">
        <f>IF((AX111/60)&gt;'タスク基本情報シート'!$F$20,"ERR","OK")</f>
        <v>OK</v>
      </c>
      <c r="AX111" s="22">
        <f>SUM(AX101:AX108)</f>
        <v>0</v>
      </c>
      <c r="AY111" s="23">
        <f>SUM(AY101:AY108)</f>
        <v>0</v>
      </c>
      <c r="AZ111" s="80"/>
      <c r="BA111" s="22" t="str">
        <f>IF((BB111/60)&gt;'タスク基本情報シート'!$F$13,"ERR","OK")</f>
        <v>OK</v>
      </c>
      <c r="BB111" s="22">
        <f>SUM(BB101:BB110)</f>
        <v>0</v>
      </c>
      <c r="BC111" s="22"/>
      <c r="BD111" s="22"/>
      <c r="BE111" s="23">
        <f>SUM(BE101:BE103)</f>
        <v>0</v>
      </c>
      <c r="BG111" s="193" t="s">
        <v>17</v>
      </c>
      <c r="BH111" s="194">
        <f>SUMIF(BM$4:CH$4,BQ$4,BM111:CH111)</f>
        <v>1377</v>
      </c>
      <c r="BI111" s="80"/>
      <c r="BJ111" s="22" t="str">
        <f>IF((BK111/60)&gt;'タスク基本情報シート'!$F$10,"ERR","OK")</f>
        <v>OK</v>
      </c>
      <c r="BK111" s="22">
        <f>SUM(BK101:BK110)</f>
        <v>210</v>
      </c>
      <c r="BL111" s="22"/>
      <c r="BM111" s="23">
        <f>SUM(BM101:BM110)</f>
        <v>210</v>
      </c>
      <c r="BN111" s="80"/>
      <c r="BO111" s="22" t="str">
        <f>IF((BP111/60)&gt;'タスク基本情報シート'!$F$3,"ERR","OK")</f>
        <v>OK</v>
      </c>
      <c r="BP111" s="49">
        <f>SUM(BP101:BP110)</f>
        <v>536</v>
      </c>
      <c r="BQ111" s="23">
        <f>SUM(BQ101:BQ110)</f>
        <v>15</v>
      </c>
      <c r="BR111" s="80"/>
      <c r="BS111" s="22" t="str">
        <f>IF((BT111/60)&gt;'タスク基本情報シート'!$F$18,"ERR","OK")</f>
        <v>OK</v>
      </c>
      <c r="BT111" s="22">
        <f>SUM(BT101:BT110)</f>
        <v>300</v>
      </c>
      <c r="BU111" s="22"/>
      <c r="BV111" s="22"/>
      <c r="BW111" s="22"/>
      <c r="BX111" s="23">
        <f>SUM(BX101:BX110)</f>
        <v>300</v>
      </c>
      <c r="BY111" s="80"/>
      <c r="BZ111" s="22" t="str">
        <f>IF((CA111/60)&gt;'タスク基本情報シート'!$F$20,"ERR","OK")</f>
        <v>OK</v>
      </c>
      <c r="CA111" s="22">
        <f>SUM(CA101:CA108)</f>
        <v>542</v>
      </c>
      <c r="CB111" s="23">
        <f>SUM(CB101:CB108)</f>
        <v>542</v>
      </c>
      <c r="CC111" s="80"/>
      <c r="CD111" s="22" t="str">
        <f>IF((CE111/60)&gt;'タスク基本情報シート'!$F$13,"ERR","OK")</f>
        <v>OK</v>
      </c>
      <c r="CE111" s="22">
        <f>SUM(CE101:CE110)</f>
        <v>500</v>
      </c>
      <c r="CF111" s="22"/>
      <c r="CG111" s="22"/>
      <c r="CH111" s="23">
        <f>SUM(CH101:CH103)</f>
        <v>310</v>
      </c>
      <c r="CJ111" s="193" t="s">
        <v>17</v>
      </c>
      <c r="CK111" s="194">
        <f>SUMIF(CP$4:DK$4,CT$4,CP111:DK111)</f>
        <v>0</v>
      </c>
      <c r="CL111" s="80"/>
      <c r="CM111" s="22" t="str">
        <f>IF((CN111/60)&gt;'タスク基本情報シート'!$F$10,"ERR","OK")</f>
        <v>OK</v>
      </c>
      <c r="CN111" s="22">
        <f>SUM(CN101:CN110)</f>
        <v>0</v>
      </c>
      <c r="CO111" s="22"/>
      <c r="CP111" s="23">
        <f>SUM(CP101:CP110)</f>
        <v>0</v>
      </c>
      <c r="CQ111" s="80"/>
      <c r="CR111" s="22" t="str">
        <f>IF((CS111/60)&gt;'タスク基本情報シート'!$F$3,"ERR","OK")</f>
        <v>OK</v>
      </c>
      <c r="CS111" s="49">
        <f>SUM(CS101:CS110)</f>
        <v>0</v>
      </c>
      <c r="CT111" s="23">
        <f>SUM(CT101:CT110)</f>
        <v>0</v>
      </c>
      <c r="CU111" s="80"/>
      <c r="CV111" s="22" t="str">
        <f>IF((CW111/60)&gt;'タスク基本情報シート'!$F$18,"ERR","OK")</f>
        <v>OK</v>
      </c>
      <c r="CW111" s="22">
        <f>SUM(CW101:CW110)</f>
        <v>0</v>
      </c>
      <c r="CX111" s="22"/>
      <c r="CY111" s="22"/>
      <c r="CZ111" s="22"/>
      <c r="DA111" s="23">
        <f>SUM(DA101:DA110)</f>
        <v>0</v>
      </c>
      <c r="DB111" s="80"/>
      <c r="DC111" s="22" t="str">
        <f>IF((DD111/60)&gt;'タスク基本情報シート'!$F$20,"ERR","OK")</f>
        <v>OK</v>
      </c>
      <c r="DD111" s="22">
        <f>SUM(DD101:DD108)</f>
        <v>0</v>
      </c>
      <c r="DE111" s="23">
        <f>SUM(DE101:DE108)</f>
        <v>0</v>
      </c>
      <c r="DF111" s="80"/>
      <c r="DG111" s="22" t="str">
        <f>IF((DH111/60)&gt;'タスク基本情報シート'!$F$13,"ERR","OK")</f>
        <v>OK</v>
      </c>
      <c r="DH111" s="22">
        <f>SUM(DH101:DH110)</f>
        <v>0</v>
      </c>
      <c r="DI111" s="22"/>
      <c r="DJ111" s="22"/>
      <c r="DK111" s="23">
        <f>SUM(DK101:DK103)</f>
        <v>0</v>
      </c>
    </row>
    <row r="112" spans="1:115" ht="15" thickBot="1">
      <c r="A112" s="195" t="s">
        <v>18</v>
      </c>
      <c r="B112" s="196">
        <f>SUMIF(G$4:AB$4,K$4,G112:AB112)</f>
        <v>3860.3025285687827</v>
      </c>
      <c r="C112" s="81"/>
      <c r="D112" s="33"/>
      <c r="E112" s="34"/>
      <c r="F112" s="34"/>
      <c r="G112" s="35">
        <f>IF(G111=0,0,G111/G$149*1000)</f>
        <v>400</v>
      </c>
      <c r="H112" s="81"/>
      <c r="I112" s="33"/>
      <c r="J112" s="50"/>
      <c r="K112" s="35">
        <f>IF(K111=0,0,K111/K$149*1000)</f>
        <v>789.4736842105264</v>
      </c>
      <c r="L112" s="81"/>
      <c r="M112" s="33"/>
      <c r="N112" s="34"/>
      <c r="O112" s="34"/>
      <c r="P112" s="34"/>
      <c r="Q112" s="34"/>
      <c r="R112" s="35">
        <f>IF(R111=0,0,R111/R$149*1000)</f>
        <v>777.7777777777778</v>
      </c>
      <c r="S112" s="87"/>
      <c r="T112" s="34"/>
      <c r="U112" s="34"/>
      <c r="V112" s="35">
        <f>IF(V111=0,0,V111/V$149*1000)</f>
        <v>895.7983193277312</v>
      </c>
      <c r="W112" s="87"/>
      <c r="X112" s="34"/>
      <c r="Y112" s="34"/>
      <c r="Z112" s="34"/>
      <c r="AA112" s="34"/>
      <c r="AB112" s="35">
        <f>IF(AB111=0,0,AB111/AB$149*1000)</f>
        <v>997.2527472527472</v>
      </c>
      <c r="AD112" s="195" t="s">
        <v>18</v>
      </c>
      <c r="AE112" s="196">
        <f>SUMIF(AJ$4:BE$4,AN$4,AJ112:BE112)</f>
        <v>0</v>
      </c>
      <c r="AF112" s="81"/>
      <c r="AG112" s="33"/>
      <c r="AH112" s="34"/>
      <c r="AI112" s="34"/>
      <c r="AJ112" s="35">
        <f>IF(AJ111=0,0,AJ111/AJ$149*1000)</f>
        <v>0</v>
      </c>
      <c r="AK112" s="81"/>
      <c r="AL112" s="33"/>
      <c r="AM112" s="50"/>
      <c r="AN112" s="35">
        <f>IF(AN111=0,0,AN111/AN$149*1000)</f>
        <v>0</v>
      </c>
      <c r="AO112" s="81"/>
      <c r="AP112" s="33"/>
      <c r="AQ112" s="34"/>
      <c r="AR112" s="34"/>
      <c r="AS112" s="34"/>
      <c r="AT112" s="34"/>
      <c r="AU112" s="35">
        <f>IF(AU111=0,0,AU111/AU$149*1000)</f>
        <v>0</v>
      </c>
      <c r="AV112" s="87"/>
      <c r="AW112" s="34"/>
      <c r="AX112" s="34"/>
      <c r="AY112" s="35">
        <f>IF(AY111=0,0,AY111/AY$149*1000)</f>
        <v>0</v>
      </c>
      <c r="AZ112" s="87"/>
      <c r="BA112" s="34"/>
      <c r="BB112" s="34"/>
      <c r="BC112" s="34"/>
      <c r="BD112" s="34"/>
      <c r="BE112" s="35">
        <f>IF(BE111=0,0,BE111/BE$149*1000)</f>
        <v>0</v>
      </c>
      <c r="BG112" s="195" t="s">
        <v>18</v>
      </c>
      <c r="BH112" s="196">
        <f>SUMIF(BM$4:CH$4,BQ$4,BM112:CH112)</f>
        <v>3477.3119794056984</v>
      </c>
      <c r="BI112" s="81"/>
      <c r="BJ112" s="33"/>
      <c r="BK112" s="34"/>
      <c r="BL112" s="34"/>
      <c r="BM112" s="35">
        <f>IF(BM111=0,0,BM111/BM$149*1000)</f>
        <v>518.5185185185185</v>
      </c>
      <c r="BN112" s="81"/>
      <c r="BO112" s="33"/>
      <c r="BP112" s="50"/>
      <c r="BQ112" s="35">
        <f>IF(BQ111=0,0,BQ111/BQ$149*1000)</f>
        <v>833.3333333333334</v>
      </c>
      <c r="BR112" s="81"/>
      <c r="BS112" s="33"/>
      <c r="BT112" s="34"/>
      <c r="BU112" s="34"/>
      <c r="BV112" s="34"/>
      <c r="BW112" s="34"/>
      <c r="BX112" s="35">
        <f>IF(BX111=0,0,BX111/BX$149*1000)</f>
        <v>555.5555555555555</v>
      </c>
      <c r="BY112" s="87"/>
      <c r="BZ112" s="34"/>
      <c r="CA112" s="34"/>
      <c r="CB112" s="35">
        <f>IF(CB111=0,0,CB111/CB$149*1000)</f>
        <v>918.6440677966101</v>
      </c>
      <c r="CC112" s="87"/>
      <c r="CD112" s="34"/>
      <c r="CE112" s="34"/>
      <c r="CF112" s="34"/>
      <c r="CG112" s="34"/>
      <c r="CH112" s="35">
        <f>IF(CH111=0,0,CH111/CH$149*1000)</f>
        <v>651.2605042016806</v>
      </c>
      <c r="CJ112" s="195" t="s">
        <v>18</v>
      </c>
      <c r="CK112" s="196">
        <f>SUMIF(CP$4:DK$4,CT$4,CP112:DK112)</f>
        <v>0</v>
      </c>
      <c r="CL112" s="81"/>
      <c r="CM112" s="33"/>
      <c r="CN112" s="34"/>
      <c r="CO112" s="34"/>
      <c r="CP112" s="35">
        <f>IF(CP111=0,0,CP111/CP$149*1000)</f>
        <v>0</v>
      </c>
      <c r="CQ112" s="81"/>
      <c r="CR112" s="33"/>
      <c r="CS112" s="50"/>
      <c r="CT112" s="35">
        <f>IF(CT111=0,0,CT111/CT$149*1000)</f>
        <v>0</v>
      </c>
      <c r="CU112" s="81"/>
      <c r="CV112" s="33"/>
      <c r="CW112" s="34"/>
      <c r="CX112" s="34"/>
      <c r="CY112" s="34"/>
      <c r="CZ112" s="34"/>
      <c r="DA112" s="35">
        <f>IF(DA111=0,0,DA111/DA$149*1000)</f>
        <v>0</v>
      </c>
      <c r="DB112" s="87"/>
      <c r="DC112" s="34"/>
      <c r="DD112" s="34"/>
      <c r="DE112" s="35">
        <f>IF(DE111=0,0,DE111/DE$149*1000)</f>
        <v>0</v>
      </c>
      <c r="DF112" s="87"/>
      <c r="DG112" s="34"/>
      <c r="DH112" s="34"/>
      <c r="DI112" s="34"/>
      <c r="DJ112" s="34"/>
      <c r="DK112" s="35">
        <f>IF(DK111=0,0,DK111/DK$149*1000)</f>
        <v>0</v>
      </c>
    </row>
    <row r="113" spans="1:115" ht="13.5" customHeight="1">
      <c r="A113" s="386"/>
      <c r="B113" s="388" t="s">
        <v>130</v>
      </c>
      <c r="C113" s="82"/>
      <c r="D113" s="8"/>
      <c r="E113" s="9">
        <f aca="true" t="shared" si="360" ref="E113:E122">C113*60+D113</f>
        <v>0</v>
      </c>
      <c r="F113" s="9">
        <v>30</v>
      </c>
      <c r="G113" s="76">
        <f>IF(F113&lt;&gt;0,IF(E113&gt;=F113,F113,0),0)</f>
        <v>0</v>
      </c>
      <c r="H113" s="82"/>
      <c r="I113" s="8"/>
      <c r="J113" s="9">
        <f aca="true" t="shared" si="361" ref="J113:J122">H113*60+I113</f>
        <v>0</v>
      </c>
      <c r="K113" s="76">
        <f>ROUNDDOWN(J113/30,0)</f>
        <v>0</v>
      </c>
      <c r="L113" s="82"/>
      <c r="M113" s="8"/>
      <c r="N113" s="9">
        <f aca="true" t="shared" si="362" ref="N113:N122">L113*60+M113</f>
        <v>0</v>
      </c>
      <c r="O113" s="9">
        <f>INT(N113/60)*60</f>
        <v>0</v>
      </c>
      <c r="P113" s="9">
        <f>IF(O113&lt;'タスク基本情報シート'!$E$18,O113,'タスク基本情報シート'!$E$18)</f>
        <v>0</v>
      </c>
      <c r="Q113" s="9">
        <f>LARGE(P113:P122,1)</f>
        <v>0</v>
      </c>
      <c r="R113" s="76">
        <f>Q113</f>
        <v>0</v>
      </c>
      <c r="S113" s="82"/>
      <c r="T113" s="8"/>
      <c r="U113" s="24">
        <f>S113*60+T113</f>
        <v>0</v>
      </c>
      <c r="V113" s="11">
        <f>IF(U113&lt;'タスク基本情報シート'!$E$20,U113,'タスク基本情報シート'!$E$20)</f>
        <v>0</v>
      </c>
      <c r="W113" s="82"/>
      <c r="X113" s="8"/>
      <c r="Y113" s="9">
        <f aca="true" t="shared" si="363" ref="Y113:Y122">W113*60+X113</f>
        <v>0</v>
      </c>
      <c r="Z113" s="9">
        <f>IF(Y113&lt;'タスク基本情報シート'!$E$13,Y113,'タスク基本情報シート'!$E$13)</f>
        <v>0</v>
      </c>
      <c r="AA113" s="9">
        <v>1</v>
      </c>
      <c r="AB113" s="76">
        <f>LARGE(Z113:Z122,AA113)</f>
        <v>0</v>
      </c>
      <c r="AD113" s="386"/>
      <c r="AE113" s="388" t="s">
        <v>154</v>
      </c>
      <c r="AF113" s="82"/>
      <c r="AG113" s="8"/>
      <c r="AH113" s="9">
        <f aca="true" t="shared" si="364" ref="AH113:AH122">AF113*60+AG113</f>
        <v>0</v>
      </c>
      <c r="AI113" s="9">
        <v>30</v>
      </c>
      <c r="AJ113" s="76">
        <f>IF(AI113&lt;&gt;0,IF(AH113&gt;=AI113,AI113,0),0)</f>
        <v>0</v>
      </c>
      <c r="AK113" s="82"/>
      <c r="AL113" s="8"/>
      <c r="AM113" s="9">
        <f aca="true" t="shared" si="365" ref="AM113:AM122">AK113*60+AL113</f>
        <v>0</v>
      </c>
      <c r="AN113" s="76">
        <f>ROUNDDOWN(AM113/30,0)</f>
        <v>0</v>
      </c>
      <c r="AO113" s="82"/>
      <c r="AP113" s="8"/>
      <c r="AQ113" s="9">
        <f aca="true" t="shared" si="366" ref="AQ113:AQ122">AO113*60+AP113</f>
        <v>0</v>
      </c>
      <c r="AR113" s="9">
        <f>INT(AQ113/60)*60</f>
        <v>0</v>
      </c>
      <c r="AS113" s="9">
        <f>IF(AR113&lt;'タスク基本情報シート'!$E$18,AR113,'タスク基本情報シート'!$E$18)</f>
        <v>0</v>
      </c>
      <c r="AT113" s="9">
        <f>LARGE(AS113:AS122,1)</f>
        <v>0</v>
      </c>
      <c r="AU113" s="76">
        <f>AT113</f>
        <v>0</v>
      </c>
      <c r="AV113" s="82"/>
      <c r="AW113" s="8"/>
      <c r="AX113" s="24">
        <f>AV113*60+AW113</f>
        <v>0</v>
      </c>
      <c r="AY113" s="11">
        <f>IF(AX113&lt;'タスク基本情報シート'!$E$20,AX113,'タスク基本情報シート'!$E$20)</f>
        <v>0</v>
      </c>
      <c r="AZ113" s="82"/>
      <c r="BA113" s="8"/>
      <c r="BB113" s="9">
        <f aca="true" t="shared" si="367" ref="BB113:BB122">AZ113*60+BA113</f>
        <v>0</v>
      </c>
      <c r="BC113" s="9">
        <f>IF(BB113&lt;'タスク基本情報シート'!$E$13,BB113,'タスク基本情報シート'!$E$13)</f>
        <v>0</v>
      </c>
      <c r="BD113" s="9">
        <v>1</v>
      </c>
      <c r="BE113" s="76">
        <f>LARGE(BC113:BC122,BD113)</f>
        <v>0</v>
      </c>
      <c r="BG113" s="386"/>
      <c r="BH113" s="388" t="s">
        <v>178</v>
      </c>
      <c r="BI113" s="82"/>
      <c r="BJ113" s="8"/>
      <c r="BK113" s="9">
        <f aca="true" t="shared" si="368" ref="BK113:BK122">BI113*60+BJ113</f>
        <v>0</v>
      </c>
      <c r="BL113" s="9">
        <v>30</v>
      </c>
      <c r="BM113" s="76">
        <f>IF(BL113&lt;&gt;0,IF(BK113&gt;=BL113,BL113,0),0)</f>
        <v>0</v>
      </c>
      <c r="BN113" s="82"/>
      <c r="BO113" s="8"/>
      <c r="BP113" s="9">
        <f aca="true" t="shared" si="369" ref="BP113:BP122">BN113*60+BO113</f>
        <v>0</v>
      </c>
      <c r="BQ113" s="76">
        <f>ROUNDDOWN(BP113/30,0)</f>
        <v>0</v>
      </c>
      <c r="BR113" s="82"/>
      <c r="BS113" s="8"/>
      <c r="BT113" s="9">
        <f aca="true" t="shared" si="370" ref="BT113:BT122">BR113*60+BS113</f>
        <v>0</v>
      </c>
      <c r="BU113" s="9">
        <f>INT(BT113/60)*60</f>
        <v>0</v>
      </c>
      <c r="BV113" s="9">
        <f>IF(BU113&lt;'タスク基本情報シート'!$E$18,BU113,'タスク基本情報シート'!$E$18)</f>
        <v>0</v>
      </c>
      <c r="BW113" s="9">
        <f>LARGE(BV113:BV122,1)</f>
        <v>0</v>
      </c>
      <c r="BX113" s="76">
        <f>BW113</f>
        <v>0</v>
      </c>
      <c r="BY113" s="82"/>
      <c r="BZ113" s="8"/>
      <c r="CA113" s="24">
        <f>BY113*60+BZ113</f>
        <v>0</v>
      </c>
      <c r="CB113" s="11">
        <f>IF(CA113&lt;'タスク基本情報シート'!$E$20,CA113,'タスク基本情報シート'!$E$20)</f>
        <v>0</v>
      </c>
      <c r="CC113" s="82"/>
      <c r="CD113" s="8"/>
      <c r="CE113" s="9">
        <f aca="true" t="shared" si="371" ref="CE113:CE122">CC113*60+CD113</f>
        <v>0</v>
      </c>
      <c r="CF113" s="9">
        <f>IF(CE113&lt;'タスク基本情報シート'!$E$13,CE113,'タスク基本情報シート'!$E$13)</f>
        <v>0</v>
      </c>
      <c r="CG113" s="9">
        <v>1</v>
      </c>
      <c r="CH113" s="76">
        <f>LARGE(CF113:CF122,CG113)</f>
        <v>0</v>
      </c>
      <c r="CJ113" s="386"/>
      <c r="CK113" s="388" t="s">
        <v>202</v>
      </c>
      <c r="CL113" s="82"/>
      <c r="CM113" s="8"/>
      <c r="CN113" s="9">
        <f aca="true" t="shared" si="372" ref="CN113:CN122">CL113*60+CM113</f>
        <v>0</v>
      </c>
      <c r="CO113" s="9">
        <v>30</v>
      </c>
      <c r="CP113" s="76">
        <f>IF(CO113&lt;&gt;0,IF(CN113&gt;=CO113,CO113,0),0)</f>
        <v>0</v>
      </c>
      <c r="CQ113" s="82"/>
      <c r="CR113" s="8"/>
      <c r="CS113" s="9">
        <f aca="true" t="shared" si="373" ref="CS113:CS122">CQ113*60+CR113</f>
        <v>0</v>
      </c>
      <c r="CT113" s="76">
        <f>ROUNDDOWN(CS113/30,0)</f>
        <v>0</v>
      </c>
      <c r="CU113" s="82"/>
      <c r="CV113" s="8"/>
      <c r="CW113" s="9">
        <f aca="true" t="shared" si="374" ref="CW113:CW122">CU113*60+CV113</f>
        <v>0</v>
      </c>
      <c r="CX113" s="9">
        <f>INT(CW113/60)*60</f>
        <v>0</v>
      </c>
      <c r="CY113" s="9">
        <f>IF(CX113&lt;'タスク基本情報シート'!$E$18,CX113,'タスク基本情報シート'!$E$18)</f>
        <v>0</v>
      </c>
      <c r="CZ113" s="9">
        <f>LARGE(CY113:CY122,1)</f>
        <v>0</v>
      </c>
      <c r="DA113" s="76">
        <f>CZ113</f>
        <v>0</v>
      </c>
      <c r="DB113" s="82"/>
      <c r="DC113" s="8"/>
      <c r="DD113" s="24">
        <f>DB113*60+DC113</f>
        <v>0</v>
      </c>
      <c r="DE113" s="11">
        <f>IF(DD113&lt;'タスク基本情報シート'!$E$20,DD113,'タスク基本情報シート'!$E$20)</f>
        <v>0</v>
      </c>
      <c r="DF113" s="82"/>
      <c r="DG113" s="8"/>
      <c r="DH113" s="9">
        <f aca="true" t="shared" si="375" ref="DH113:DH122">DF113*60+DG113</f>
        <v>0</v>
      </c>
      <c r="DI113" s="9">
        <f>IF(DH113&lt;'タスク基本情報シート'!$E$13,DH113,'タスク基本情報シート'!$E$13)</f>
        <v>0</v>
      </c>
      <c r="DJ113" s="9">
        <v>1</v>
      </c>
      <c r="DK113" s="76">
        <f>LARGE(DI113:DI122,DJ113)</f>
        <v>0</v>
      </c>
    </row>
    <row r="114" spans="1:115" ht="13.5" customHeight="1">
      <c r="A114" s="387"/>
      <c r="B114" s="389"/>
      <c r="C114" s="83"/>
      <c r="D114" s="12"/>
      <c r="E114" s="13">
        <f t="shared" si="360"/>
        <v>0</v>
      </c>
      <c r="F114" s="13">
        <f>IF(G113=0,F113,F113+15)</f>
        <v>30</v>
      </c>
      <c r="G114" s="15">
        <f aca="true" t="shared" si="376" ref="G114:G122">IF(F114&lt;&gt;0,IF(E114&gt;=F114,F114,0),0)</f>
        <v>0</v>
      </c>
      <c r="H114" s="83"/>
      <c r="I114" s="12"/>
      <c r="J114" s="47">
        <f t="shared" si="361"/>
        <v>0</v>
      </c>
      <c r="K114" s="15">
        <f aca="true" t="shared" si="377" ref="K114:K122">ROUNDDOWN(J114/30,0)</f>
        <v>0</v>
      </c>
      <c r="L114" s="83"/>
      <c r="M114" s="12"/>
      <c r="N114" s="13">
        <f t="shared" si="362"/>
        <v>0</v>
      </c>
      <c r="O114" s="13">
        <f aca="true" t="shared" si="378" ref="O114:O122">INT(N114/60)*60</f>
        <v>0</v>
      </c>
      <c r="P114" s="13">
        <f>IF(O114&lt;'タスク基本情報シート'!$E$18,O114,'タスク基本情報シート'!$E$18)</f>
        <v>0</v>
      </c>
      <c r="Q114" s="13">
        <f>LARGE(P113:P122,2)</f>
        <v>0</v>
      </c>
      <c r="R114" s="15">
        <f>IF(Q114&lt;=(R113-60),Q114,IF((R113-60)&lt;0,0,(R113-60)))</f>
        <v>0</v>
      </c>
      <c r="S114" s="83"/>
      <c r="T114" s="12"/>
      <c r="U114" s="26">
        <f aca="true" t="shared" si="379" ref="U114:U120">S114*60+T114</f>
        <v>0</v>
      </c>
      <c r="V114" s="15">
        <f>IF(U114&lt;'タスク基本情報シート'!$E$20,U114,'タスク基本情報シート'!$E$20)</f>
        <v>0</v>
      </c>
      <c r="W114" s="83"/>
      <c r="X114" s="12"/>
      <c r="Y114" s="13">
        <f t="shared" si="363"/>
        <v>0</v>
      </c>
      <c r="Z114" s="13">
        <f>IF(Y114&lt;'タスク基本情報シート'!$E$13,Y114,'タスク基本情報シート'!$E$13)</f>
        <v>0</v>
      </c>
      <c r="AA114" s="13">
        <v>2</v>
      </c>
      <c r="AB114" s="15">
        <f>LARGE(Z113:Z122,AA114)</f>
        <v>0</v>
      </c>
      <c r="AD114" s="387"/>
      <c r="AE114" s="389"/>
      <c r="AF114" s="83"/>
      <c r="AG114" s="12"/>
      <c r="AH114" s="13">
        <f t="shared" si="364"/>
        <v>0</v>
      </c>
      <c r="AI114" s="13">
        <f>IF(AJ113=0,AI113,AI113+15)</f>
        <v>30</v>
      </c>
      <c r="AJ114" s="15">
        <f aca="true" t="shared" si="380" ref="AJ114:AJ122">IF(AI114&lt;&gt;0,IF(AH114&gt;=AI114,AI114,0),0)</f>
        <v>0</v>
      </c>
      <c r="AK114" s="83"/>
      <c r="AL114" s="12"/>
      <c r="AM114" s="47">
        <f t="shared" si="365"/>
        <v>0</v>
      </c>
      <c r="AN114" s="15">
        <f aca="true" t="shared" si="381" ref="AN114:AN122">ROUNDDOWN(AM114/30,0)</f>
        <v>0</v>
      </c>
      <c r="AO114" s="83"/>
      <c r="AP114" s="12"/>
      <c r="AQ114" s="13">
        <f t="shared" si="366"/>
        <v>0</v>
      </c>
      <c r="AR114" s="13">
        <f aca="true" t="shared" si="382" ref="AR114:AR122">INT(AQ114/60)*60</f>
        <v>0</v>
      </c>
      <c r="AS114" s="13">
        <f>IF(AR114&lt;'タスク基本情報シート'!$E$18,AR114,'タスク基本情報シート'!$E$18)</f>
        <v>0</v>
      </c>
      <c r="AT114" s="13">
        <f>LARGE(AS113:AS122,2)</f>
        <v>0</v>
      </c>
      <c r="AU114" s="15">
        <f>IF(AT114&lt;=(AU113-60),AT114,IF((AU113-60)&lt;0,0,(AU113-60)))</f>
        <v>0</v>
      </c>
      <c r="AV114" s="83"/>
      <c r="AW114" s="12"/>
      <c r="AX114" s="26">
        <f aca="true" t="shared" si="383" ref="AX114:AX120">AV114*60+AW114</f>
        <v>0</v>
      </c>
      <c r="AY114" s="15">
        <f>IF(AX114&lt;'タスク基本情報シート'!$E$20,AX114,'タスク基本情報シート'!$E$20)</f>
        <v>0</v>
      </c>
      <c r="AZ114" s="83"/>
      <c r="BA114" s="12"/>
      <c r="BB114" s="13">
        <f t="shared" si="367"/>
        <v>0</v>
      </c>
      <c r="BC114" s="13">
        <f>IF(BB114&lt;'タスク基本情報シート'!$E$13,BB114,'タスク基本情報シート'!$E$13)</f>
        <v>0</v>
      </c>
      <c r="BD114" s="13">
        <v>2</v>
      </c>
      <c r="BE114" s="15">
        <f>LARGE(BC113:BC122,BD114)</f>
        <v>0</v>
      </c>
      <c r="BG114" s="387"/>
      <c r="BH114" s="389"/>
      <c r="BI114" s="83"/>
      <c r="BJ114" s="12"/>
      <c r="BK114" s="13">
        <f t="shared" si="368"/>
        <v>0</v>
      </c>
      <c r="BL114" s="13">
        <f>IF(BM113=0,BL113,BL113+15)</f>
        <v>30</v>
      </c>
      <c r="BM114" s="15">
        <f aca="true" t="shared" si="384" ref="BM114:BM122">IF(BL114&lt;&gt;0,IF(BK114&gt;=BL114,BL114,0),0)</f>
        <v>0</v>
      </c>
      <c r="BN114" s="83"/>
      <c r="BO114" s="12"/>
      <c r="BP114" s="47">
        <f t="shared" si="369"/>
        <v>0</v>
      </c>
      <c r="BQ114" s="15">
        <f aca="true" t="shared" si="385" ref="BQ114:BQ122">ROUNDDOWN(BP114/30,0)</f>
        <v>0</v>
      </c>
      <c r="BR114" s="83"/>
      <c r="BS114" s="12"/>
      <c r="BT114" s="13">
        <f t="shared" si="370"/>
        <v>0</v>
      </c>
      <c r="BU114" s="13">
        <f aca="true" t="shared" si="386" ref="BU114:BU122">INT(BT114/60)*60</f>
        <v>0</v>
      </c>
      <c r="BV114" s="13">
        <f>IF(BU114&lt;'タスク基本情報シート'!$E$18,BU114,'タスク基本情報シート'!$E$18)</f>
        <v>0</v>
      </c>
      <c r="BW114" s="13">
        <f>LARGE(BV113:BV122,2)</f>
        <v>0</v>
      </c>
      <c r="BX114" s="15">
        <f>IF(BW114&lt;=(BX113-60),BW114,IF((BX113-60)&lt;0,0,(BX113-60)))</f>
        <v>0</v>
      </c>
      <c r="BY114" s="83"/>
      <c r="BZ114" s="12"/>
      <c r="CA114" s="26">
        <f aca="true" t="shared" si="387" ref="CA114:CA120">BY114*60+BZ114</f>
        <v>0</v>
      </c>
      <c r="CB114" s="15">
        <f>IF(CA114&lt;'タスク基本情報シート'!$E$20,CA114,'タスク基本情報シート'!$E$20)</f>
        <v>0</v>
      </c>
      <c r="CC114" s="83"/>
      <c r="CD114" s="12"/>
      <c r="CE114" s="13">
        <f t="shared" si="371"/>
        <v>0</v>
      </c>
      <c r="CF114" s="13">
        <f>IF(CE114&lt;'タスク基本情報シート'!$E$13,CE114,'タスク基本情報シート'!$E$13)</f>
        <v>0</v>
      </c>
      <c r="CG114" s="13">
        <v>2</v>
      </c>
      <c r="CH114" s="15">
        <f>LARGE(CF113:CF122,CG114)</f>
        <v>0</v>
      </c>
      <c r="CJ114" s="387"/>
      <c r="CK114" s="389"/>
      <c r="CL114" s="83"/>
      <c r="CM114" s="12"/>
      <c r="CN114" s="13">
        <f t="shared" si="372"/>
        <v>0</v>
      </c>
      <c r="CO114" s="13">
        <f>IF(CP113=0,CO113,CO113+15)</f>
        <v>30</v>
      </c>
      <c r="CP114" s="15">
        <f aca="true" t="shared" si="388" ref="CP114:CP122">IF(CO114&lt;&gt;0,IF(CN114&gt;=CO114,CO114,0),0)</f>
        <v>0</v>
      </c>
      <c r="CQ114" s="83"/>
      <c r="CR114" s="12"/>
      <c r="CS114" s="47">
        <f t="shared" si="373"/>
        <v>0</v>
      </c>
      <c r="CT114" s="15">
        <f aca="true" t="shared" si="389" ref="CT114:CT122">ROUNDDOWN(CS114/30,0)</f>
        <v>0</v>
      </c>
      <c r="CU114" s="83"/>
      <c r="CV114" s="12"/>
      <c r="CW114" s="13">
        <f t="shared" si="374"/>
        <v>0</v>
      </c>
      <c r="CX114" s="13">
        <f aca="true" t="shared" si="390" ref="CX114:CX122">INT(CW114/60)*60</f>
        <v>0</v>
      </c>
      <c r="CY114" s="13">
        <f>IF(CX114&lt;'タスク基本情報シート'!$E$18,CX114,'タスク基本情報シート'!$E$18)</f>
        <v>0</v>
      </c>
      <c r="CZ114" s="13">
        <f>LARGE(CY113:CY122,2)</f>
        <v>0</v>
      </c>
      <c r="DA114" s="15">
        <f>IF(CZ114&lt;=(DA113-60),CZ114,IF((DA113-60)&lt;0,0,(DA113-60)))</f>
        <v>0</v>
      </c>
      <c r="DB114" s="83"/>
      <c r="DC114" s="12"/>
      <c r="DD114" s="26">
        <f aca="true" t="shared" si="391" ref="DD114:DD120">DB114*60+DC114</f>
        <v>0</v>
      </c>
      <c r="DE114" s="15">
        <f>IF(DD114&lt;'タスク基本情報シート'!$E$20,DD114,'タスク基本情報シート'!$E$20)</f>
        <v>0</v>
      </c>
      <c r="DF114" s="83"/>
      <c r="DG114" s="12"/>
      <c r="DH114" s="13">
        <f t="shared" si="375"/>
        <v>0</v>
      </c>
      <c r="DI114" s="13">
        <f>IF(DH114&lt;'タスク基本情報シート'!$E$13,DH114,'タスク基本情報シート'!$E$13)</f>
        <v>0</v>
      </c>
      <c r="DJ114" s="13">
        <v>2</v>
      </c>
      <c r="DK114" s="15">
        <f>LARGE(DI113:DI122,DJ114)</f>
        <v>0</v>
      </c>
    </row>
    <row r="115" spans="1:115" ht="13.5" customHeight="1">
      <c r="A115" s="390">
        <f>IF(VLOOKUP(B113,'選手基本情報シート'!$B$4:$C$51,2)&lt;&gt;0,VLOOKUP(B113,'選手基本情報シート'!$B$4:$C$51,2),"")</f>
      </c>
      <c r="B115" s="391"/>
      <c r="C115" s="83"/>
      <c r="D115" s="12"/>
      <c r="E115" s="13">
        <f t="shared" si="360"/>
        <v>0</v>
      </c>
      <c r="F115" s="13">
        <f aca="true" t="shared" si="392" ref="F115:F122">IF(G114=0,F114,F114+15)</f>
        <v>30</v>
      </c>
      <c r="G115" s="15">
        <f t="shared" si="376"/>
        <v>0</v>
      </c>
      <c r="H115" s="83"/>
      <c r="I115" s="12"/>
      <c r="J115" s="47">
        <f t="shared" si="361"/>
        <v>0</v>
      </c>
      <c r="K115" s="15">
        <f t="shared" si="377"/>
        <v>0</v>
      </c>
      <c r="L115" s="83"/>
      <c r="M115" s="12"/>
      <c r="N115" s="13">
        <f t="shared" si="362"/>
        <v>0</v>
      </c>
      <c r="O115" s="13">
        <f t="shared" si="378"/>
        <v>0</v>
      </c>
      <c r="P115" s="13">
        <f>IF(O115&lt;'タスク基本情報シート'!$E$18,O115,'タスク基本情報シート'!$E$18)</f>
        <v>0</v>
      </c>
      <c r="Q115" s="13">
        <f>LARGE(P113:P122,3)</f>
        <v>0</v>
      </c>
      <c r="R115" s="15">
        <f aca="true" t="shared" si="393" ref="R115:R122">IF(Q115&lt;=(R114-60),Q115,IF((R114-60)&lt;0,0,(R114-60)))</f>
        <v>0</v>
      </c>
      <c r="S115" s="83"/>
      <c r="T115" s="12"/>
      <c r="U115" s="26">
        <f t="shared" si="379"/>
        <v>0</v>
      </c>
      <c r="V115" s="15">
        <f>IF(U115&lt;'タスク基本情報シート'!$E$20,U115,'タスク基本情報シート'!$E$20)</f>
        <v>0</v>
      </c>
      <c r="W115" s="83"/>
      <c r="X115" s="12"/>
      <c r="Y115" s="13">
        <f t="shared" si="363"/>
        <v>0</v>
      </c>
      <c r="Z115" s="13">
        <f>IF(Y115&lt;'タスク基本情報シート'!$E$13,Y115,'タスク基本情報シート'!$E$13)</f>
        <v>0</v>
      </c>
      <c r="AA115" s="13">
        <v>3</v>
      </c>
      <c r="AB115" s="15">
        <f>LARGE(Z113:Z122,AA115)</f>
        <v>0</v>
      </c>
      <c r="AD115" s="390">
        <f>IF(VLOOKUP(AE113,'選手基本情報シート'!$B$4:$C$51,2)&lt;&gt;0,VLOOKUP(AE113,'選手基本情報シート'!$B$4:$C$51,2),"")</f>
      </c>
      <c r="AE115" s="391"/>
      <c r="AF115" s="83"/>
      <c r="AG115" s="12"/>
      <c r="AH115" s="13">
        <f t="shared" si="364"/>
        <v>0</v>
      </c>
      <c r="AI115" s="13">
        <f aca="true" t="shared" si="394" ref="AI115:AI122">IF(AJ114=0,AI114,AI114+15)</f>
        <v>30</v>
      </c>
      <c r="AJ115" s="15">
        <f t="shared" si="380"/>
        <v>0</v>
      </c>
      <c r="AK115" s="83"/>
      <c r="AL115" s="12"/>
      <c r="AM115" s="47">
        <f t="shared" si="365"/>
        <v>0</v>
      </c>
      <c r="AN115" s="15">
        <f t="shared" si="381"/>
        <v>0</v>
      </c>
      <c r="AO115" s="83"/>
      <c r="AP115" s="12"/>
      <c r="AQ115" s="13">
        <f t="shared" si="366"/>
        <v>0</v>
      </c>
      <c r="AR115" s="13">
        <f t="shared" si="382"/>
        <v>0</v>
      </c>
      <c r="AS115" s="13">
        <f>IF(AR115&lt;'タスク基本情報シート'!$E$18,AR115,'タスク基本情報シート'!$E$18)</f>
        <v>0</v>
      </c>
      <c r="AT115" s="13">
        <f>LARGE(AS113:AS122,3)</f>
        <v>0</v>
      </c>
      <c r="AU115" s="15">
        <f aca="true" t="shared" si="395" ref="AU115:AU122">IF(AT115&lt;=(AU114-60),AT115,IF((AU114-60)&lt;0,0,(AU114-60)))</f>
        <v>0</v>
      </c>
      <c r="AV115" s="83"/>
      <c r="AW115" s="12"/>
      <c r="AX115" s="26">
        <f t="shared" si="383"/>
        <v>0</v>
      </c>
      <c r="AY115" s="15">
        <f>IF(AX115&lt;'タスク基本情報シート'!$E$20,AX115,'タスク基本情報シート'!$E$20)</f>
        <v>0</v>
      </c>
      <c r="AZ115" s="83"/>
      <c r="BA115" s="12"/>
      <c r="BB115" s="13">
        <f t="shared" si="367"/>
        <v>0</v>
      </c>
      <c r="BC115" s="13">
        <f>IF(BB115&lt;'タスク基本情報シート'!$E$13,BB115,'タスク基本情報シート'!$E$13)</f>
        <v>0</v>
      </c>
      <c r="BD115" s="13">
        <v>3</v>
      </c>
      <c r="BE115" s="15">
        <f>LARGE(BC113:BC122,BD115)</f>
        <v>0</v>
      </c>
      <c r="BG115" s="390">
        <f>IF(VLOOKUP(BH113,'選手基本情報シート'!$B$4:$C$51,2)&lt;&gt;0,VLOOKUP(BH113,'選手基本情報シート'!$B$4:$C$51,2),"")</f>
      </c>
      <c r="BH115" s="391"/>
      <c r="BI115" s="83"/>
      <c r="BJ115" s="12"/>
      <c r="BK115" s="13">
        <f t="shared" si="368"/>
        <v>0</v>
      </c>
      <c r="BL115" s="13">
        <f aca="true" t="shared" si="396" ref="BL115:BL122">IF(BM114=0,BL114,BL114+15)</f>
        <v>30</v>
      </c>
      <c r="BM115" s="15">
        <f t="shared" si="384"/>
        <v>0</v>
      </c>
      <c r="BN115" s="83"/>
      <c r="BO115" s="12"/>
      <c r="BP115" s="47">
        <f t="shared" si="369"/>
        <v>0</v>
      </c>
      <c r="BQ115" s="15">
        <f t="shared" si="385"/>
        <v>0</v>
      </c>
      <c r="BR115" s="83"/>
      <c r="BS115" s="12"/>
      <c r="BT115" s="13">
        <f t="shared" si="370"/>
        <v>0</v>
      </c>
      <c r="BU115" s="13">
        <f t="shared" si="386"/>
        <v>0</v>
      </c>
      <c r="BV115" s="13">
        <f>IF(BU115&lt;'タスク基本情報シート'!$E$18,BU115,'タスク基本情報シート'!$E$18)</f>
        <v>0</v>
      </c>
      <c r="BW115" s="13">
        <f>LARGE(BV113:BV122,3)</f>
        <v>0</v>
      </c>
      <c r="BX115" s="15">
        <f aca="true" t="shared" si="397" ref="BX115:BX122">IF(BW115&lt;=(BX114-60),BW115,IF((BX114-60)&lt;0,0,(BX114-60)))</f>
        <v>0</v>
      </c>
      <c r="BY115" s="83"/>
      <c r="BZ115" s="12"/>
      <c r="CA115" s="26">
        <f t="shared" si="387"/>
        <v>0</v>
      </c>
      <c r="CB115" s="15">
        <f>IF(CA115&lt;'タスク基本情報シート'!$E$20,CA115,'タスク基本情報シート'!$E$20)</f>
        <v>0</v>
      </c>
      <c r="CC115" s="83"/>
      <c r="CD115" s="12"/>
      <c r="CE115" s="13">
        <f t="shared" si="371"/>
        <v>0</v>
      </c>
      <c r="CF115" s="13">
        <f>IF(CE115&lt;'タスク基本情報シート'!$E$13,CE115,'タスク基本情報シート'!$E$13)</f>
        <v>0</v>
      </c>
      <c r="CG115" s="13">
        <v>3</v>
      </c>
      <c r="CH115" s="15">
        <f>LARGE(CF113:CF122,CG115)</f>
        <v>0</v>
      </c>
      <c r="CJ115" s="390">
        <f>IF(VLOOKUP(CK113,'選手基本情報シート'!$B$4:$C$51,2)&lt;&gt;0,VLOOKUP(CK113,'選手基本情報シート'!$B$4:$C$51,2),"")</f>
      </c>
      <c r="CK115" s="391"/>
      <c r="CL115" s="83"/>
      <c r="CM115" s="12"/>
      <c r="CN115" s="13">
        <f t="shared" si="372"/>
        <v>0</v>
      </c>
      <c r="CO115" s="13">
        <f aca="true" t="shared" si="398" ref="CO115:CO122">IF(CP114=0,CO114,CO114+15)</f>
        <v>30</v>
      </c>
      <c r="CP115" s="15">
        <f t="shared" si="388"/>
        <v>0</v>
      </c>
      <c r="CQ115" s="83"/>
      <c r="CR115" s="12"/>
      <c r="CS115" s="47">
        <f t="shared" si="373"/>
        <v>0</v>
      </c>
      <c r="CT115" s="15">
        <f t="shared" si="389"/>
        <v>0</v>
      </c>
      <c r="CU115" s="83"/>
      <c r="CV115" s="12"/>
      <c r="CW115" s="13">
        <f t="shared" si="374"/>
        <v>0</v>
      </c>
      <c r="CX115" s="13">
        <f t="shared" si="390"/>
        <v>0</v>
      </c>
      <c r="CY115" s="13">
        <f>IF(CX115&lt;'タスク基本情報シート'!$E$18,CX115,'タスク基本情報シート'!$E$18)</f>
        <v>0</v>
      </c>
      <c r="CZ115" s="13">
        <f>LARGE(CY113:CY122,3)</f>
        <v>0</v>
      </c>
      <c r="DA115" s="15">
        <f aca="true" t="shared" si="399" ref="DA115:DA122">IF(CZ115&lt;=(DA114-60),CZ115,IF((DA114-60)&lt;0,0,(DA114-60)))</f>
        <v>0</v>
      </c>
      <c r="DB115" s="83"/>
      <c r="DC115" s="12"/>
      <c r="DD115" s="26">
        <f t="shared" si="391"/>
        <v>0</v>
      </c>
      <c r="DE115" s="15">
        <f>IF(DD115&lt;'タスク基本情報シート'!$E$20,DD115,'タスク基本情報シート'!$E$20)</f>
        <v>0</v>
      </c>
      <c r="DF115" s="83"/>
      <c r="DG115" s="12"/>
      <c r="DH115" s="13">
        <f t="shared" si="375"/>
        <v>0</v>
      </c>
      <c r="DI115" s="13">
        <f>IF(DH115&lt;'タスク基本情報シート'!$E$13,DH115,'タスク基本情報シート'!$E$13)</f>
        <v>0</v>
      </c>
      <c r="DJ115" s="13">
        <v>3</v>
      </c>
      <c r="DK115" s="15">
        <f>LARGE(DI113:DI122,DJ115)</f>
        <v>0</v>
      </c>
    </row>
    <row r="116" spans="1:115" ht="13.5" customHeight="1">
      <c r="A116" s="390"/>
      <c r="B116" s="391"/>
      <c r="C116" s="83"/>
      <c r="D116" s="12"/>
      <c r="E116" s="13">
        <f t="shared" si="360"/>
        <v>0</v>
      </c>
      <c r="F116" s="13">
        <f t="shared" si="392"/>
        <v>30</v>
      </c>
      <c r="G116" s="15">
        <f t="shared" si="376"/>
        <v>0</v>
      </c>
      <c r="H116" s="83"/>
      <c r="I116" s="12"/>
      <c r="J116" s="47">
        <f t="shared" si="361"/>
        <v>0</v>
      </c>
      <c r="K116" s="15">
        <f t="shared" si="377"/>
        <v>0</v>
      </c>
      <c r="L116" s="83"/>
      <c r="M116" s="12"/>
      <c r="N116" s="13">
        <f t="shared" si="362"/>
        <v>0</v>
      </c>
      <c r="O116" s="13">
        <f t="shared" si="378"/>
        <v>0</v>
      </c>
      <c r="P116" s="13">
        <f>IF(O116&lt;'タスク基本情報シート'!$E$18,O116,'タスク基本情報シート'!$E$18)</f>
        <v>0</v>
      </c>
      <c r="Q116" s="13">
        <f>LARGE(P113:P122,4)</f>
        <v>0</v>
      </c>
      <c r="R116" s="15">
        <f t="shared" si="393"/>
        <v>0</v>
      </c>
      <c r="S116" s="83"/>
      <c r="T116" s="12"/>
      <c r="U116" s="26">
        <f t="shared" si="379"/>
        <v>0</v>
      </c>
      <c r="V116" s="15">
        <f>IF(U116&lt;'タスク基本情報シート'!$E$20,U116,'タスク基本情報シート'!$E$20)</f>
        <v>0</v>
      </c>
      <c r="W116" s="83"/>
      <c r="X116" s="12"/>
      <c r="Y116" s="13">
        <f t="shared" si="363"/>
        <v>0</v>
      </c>
      <c r="Z116" s="13">
        <f>IF(Y116&lt;'タスク基本情報シート'!$E$13,Y116,'タスク基本情報シート'!$E$13)</f>
        <v>0</v>
      </c>
      <c r="AA116" s="46"/>
      <c r="AB116" s="90"/>
      <c r="AD116" s="390"/>
      <c r="AE116" s="391"/>
      <c r="AF116" s="83"/>
      <c r="AG116" s="12"/>
      <c r="AH116" s="13">
        <f t="shared" si="364"/>
        <v>0</v>
      </c>
      <c r="AI116" s="13">
        <f t="shared" si="394"/>
        <v>30</v>
      </c>
      <c r="AJ116" s="15">
        <f t="shared" si="380"/>
        <v>0</v>
      </c>
      <c r="AK116" s="83"/>
      <c r="AL116" s="12"/>
      <c r="AM116" s="47">
        <f t="shared" si="365"/>
        <v>0</v>
      </c>
      <c r="AN116" s="15">
        <f t="shared" si="381"/>
        <v>0</v>
      </c>
      <c r="AO116" s="83"/>
      <c r="AP116" s="12"/>
      <c r="AQ116" s="13">
        <f t="shared" si="366"/>
        <v>0</v>
      </c>
      <c r="AR116" s="13">
        <f t="shared" si="382"/>
        <v>0</v>
      </c>
      <c r="AS116" s="13">
        <f>IF(AR116&lt;'タスク基本情報シート'!$E$18,AR116,'タスク基本情報シート'!$E$18)</f>
        <v>0</v>
      </c>
      <c r="AT116" s="13">
        <f>LARGE(AS113:AS122,4)</f>
        <v>0</v>
      </c>
      <c r="AU116" s="15">
        <f t="shared" si="395"/>
        <v>0</v>
      </c>
      <c r="AV116" s="83"/>
      <c r="AW116" s="12"/>
      <c r="AX116" s="26">
        <f t="shared" si="383"/>
        <v>0</v>
      </c>
      <c r="AY116" s="15">
        <f>IF(AX116&lt;'タスク基本情報シート'!$E$20,AX116,'タスク基本情報シート'!$E$20)</f>
        <v>0</v>
      </c>
      <c r="AZ116" s="83"/>
      <c r="BA116" s="12"/>
      <c r="BB116" s="13">
        <f t="shared" si="367"/>
        <v>0</v>
      </c>
      <c r="BC116" s="13">
        <f>IF(BB116&lt;'タスク基本情報シート'!$E$13,BB116,'タスク基本情報シート'!$E$13)</f>
        <v>0</v>
      </c>
      <c r="BD116" s="46"/>
      <c r="BE116" s="90"/>
      <c r="BG116" s="390"/>
      <c r="BH116" s="391"/>
      <c r="BI116" s="83"/>
      <c r="BJ116" s="12"/>
      <c r="BK116" s="13">
        <f t="shared" si="368"/>
        <v>0</v>
      </c>
      <c r="BL116" s="13">
        <f t="shared" si="396"/>
        <v>30</v>
      </c>
      <c r="BM116" s="15">
        <f t="shared" si="384"/>
        <v>0</v>
      </c>
      <c r="BN116" s="83"/>
      <c r="BO116" s="12"/>
      <c r="BP116" s="47">
        <f t="shared" si="369"/>
        <v>0</v>
      </c>
      <c r="BQ116" s="15">
        <f t="shared" si="385"/>
        <v>0</v>
      </c>
      <c r="BR116" s="83"/>
      <c r="BS116" s="12"/>
      <c r="BT116" s="13">
        <f t="shared" si="370"/>
        <v>0</v>
      </c>
      <c r="BU116" s="13">
        <f t="shared" si="386"/>
        <v>0</v>
      </c>
      <c r="BV116" s="13">
        <f>IF(BU116&lt;'タスク基本情報シート'!$E$18,BU116,'タスク基本情報シート'!$E$18)</f>
        <v>0</v>
      </c>
      <c r="BW116" s="13">
        <f>LARGE(BV113:BV122,4)</f>
        <v>0</v>
      </c>
      <c r="BX116" s="15">
        <f t="shared" si="397"/>
        <v>0</v>
      </c>
      <c r="BY116" s="83"/>
      <c r="BZ116" s="12"/>
      <c r="CA116" s="26">
        <f t="shared" si="387"/>
        <v>0</v>
      </c>
      <c r="CB116" s="15">
        <f>IF(CA116&lt;'タスク基本情報シート'!$E$20,CA116,'タスク基本情報シート'!$E$20)</f>
        <v>0</v>
      </c>
      <c r="CC116" s="83"/>
      <c r="CD116" s="12"/>
      <c r="CE116" s="13">
        <f t="shared" si="371"/>
        <v>0</v>
      </c>
      <c r="CF116" s="13">
        <f>IF(CE116&lt;'タスク基本情報シート'!$E$13,CE116,'タスク基本情報シート'!$E$13)</f>
        <v>0</v>
      </c>
      <c r="CG116" s="46"/>
      <c r="CH116" s="90"/>
      <c r="CJ116" s="390"/>
      <c r="CK116" s="391"/>
      <c r="CL116" s="83"/>
      <c r="CM116" s="12"/>
      <c r="CN116" s="13">
        <f t="shared" si="372"/>
        <v>0</v>
      </c>
      <c r="CO116" s="13">
        <f t="shared" si="398"/>
        <v>30</v>
      </c>
      <c r="CP116" s="15">
        <f t="shared" si="388"/>
        <v>0</v>
      </c>
      <c r="CQ116" s="83"/>
      <c r="CR116" s="12"/>
      <c r="CS116" s="47">
        <f t="shared" si="373"/>
        <v>0</v>
      </c>
      <c r="CT116" s="15">
        <f t="shared" si="389"/>
        <v>0</v>
      </c>
      <c r="CU116" s="83"/>
      <c r="CV116" s="12"/>
      <c r="CW116" s="13">
        <f t="shared" si="374"/>
        <v>0</v>
      </c>
      <c r="CX116" s="13">
        <f t="shared" si="390"/>
        <v>0</v>
      </c>
      <c r="CY116" s="13">
        <f>IF(CX116&lt;'タスク基本情報シート'!$E$18,CX116,'タスク基本情報シート'!$E$18)</f>
        <v>0</v>
      </c>
      <c r="CZ116" s="13">
        <f>LARGE(CY113:CY122,4)</f>
        <v>0</v>
      </c>
      <c r="DA116" s="15">
        <f t="shared" si="399"/>
        <v>0</v>
      </c>
      <c r="DB116" s="83"/>
      <c r="DC116" s="12"/>
      <c r="DD116" s="26">
        <f t="shared" si="391"/>
        <v>0</v>
      </c>
      <c r="DE116" s="15">
        <f>IF(DD116&lt;'タスク基本情報シート'!$E$20,DD116,'タスク基本情報シート'!$E$20)</f>
        <v>0</v>
      </c>
      <c r="DF116" s="83"/>
      <c r="DG116" s="12"/>
      <c r="DH116" s="13">
        <f t="shared" si="375"/>
        <v>0</v>
      </c>
      <c r="DI116" s="13">
        <f>IF(DH116&lt;'タスク基本情報シート'!$E$13,DH116,'タスク基本情報シート'!$E$13)</f>
        <v>0</v>
      </c>
      <c r="DJ116" s="46"/>
      <c r="DK116" s="90"/>
    </row>
    <row r="117" spans="1:115" ht="13.5" customHeight="1">
      <c r="A117" s="390"/>
      <c r="B117" s="391"/>
      <c r="C117" s="83"/>
      <c r="D117" s="12"/>
      <c r="E117" s="13">
        <f t="shared" si="360"/>
        <v>0</v>
      </c>
      <c r="F117" s="13">
        <f t="shared" si="392"/>
        <v>30</v>
      </c>
      <c r="G117" s="15">
        <f t="shared" si="376"/>
        <v>0</v>
      </c>
      <c r="H117" s="83"/>
      <c r="I117" s="12"/>
      <c r="J117" s="47">
        <f t="shared" si="361"/>
        <v>0</v>
      </c>
      <c r="K117" s="15">
        <f t="shared" si="377"/>
        <v>0</v>
      </c>
      <c r="L117" s="83"/>
      <c r="M117" s="12"/>
      <c r="N117" s="13">
        <f t="shared" si="362"/>
        <v>0</v>
      </c>
      <c r="O117" s="13">
        <f t="shared" si="378"/>
        <v>0</v>
      </c>
      <c r="P117" s="13">
        <f>IF(O117&lt;'タスク基本情報シート'!$E$18,O117,'タスク基本情報シート'!$E$18)</f>
        <v>0</v>
      </c>
      <c r="Q117" s="13">
        <f>LARGE(P113:P122,5)</f>
        <v>0</v>
      </c>
      <c r="R117" s="15">
        <f t="shared" si="393"/>
        <v>0</v>
      </c>
      <c r="S117" s="83"/>
      <c r="T117" s="12"/>
      <c r="U117" s="26">
        <f t="shared" si="379"/>
        <v>0</v>
      </c>
      <c r="V117" s="15">
        <f>IF(U117&lt;'タスク基本情報シート'!$E$20,U117,'タスク基本情報シート'!$E$20)</f>
        <v>0</v>
      </c>
      <c r="W117" s="83"/>
      <c r="X117" s="12"/>
      <c r="Y117" s="13">
        <f t="shared" si="363"/>
        <v>0</v>
      </c>
      <c r="Z117" s="13">
        <f>IF(Y117&lt;'タスク基本情報シート'!$E$13,Y117,'タスク基本情報シート'!$E$13)</f>
        <v>0</v>
      </c>
      <c r="AA117" s="45"/>
      <c r="AB117" s="17"/>
      <c r="AD117" s="390"/>
      <c r="AE117" s="391"/>
      <c r="AF117" s="83"/>
      <c r="AG117" s="12"/>
      <c r="AH117" s="13">
        <f t="shared" si="364"/>
        <v>0</v>
      </c>
      <c r="AI117" s="13">
        <f t="shared" si="394"/>
        <v>30</v>
      </c>
      <c r="AJ117" s="15">
        <f t="shared" si="380"/>
        <v>0</v>
      </c>
      <c r="AK117" s="83"/>
      <c r="AL117" s="12"/>
      <c r="AM117" s="47">
        <f t="shared" si="365"/>
        <v>0</v>
      </c>
      <c r="AN117" s="15">
        <f t="shared" si="381"/>
        <v>0</v>
      </c>
      <c r="AO117" s="83"/>
      <c r="AP117" s="12"/>
      <c r="AQ117" s="13">
        <f t="shared" si="366"/>
        <v>0</v>
      </c>
      <c r="AR117" s="13">
        <f t="shared" si="382"/>
        <v>0</v>
      </c>
      <c r="AS117" s="13">
        <f>IF(AR117&lt;'タスク基本情報シート'!$E$18,AR117,'タスク基本情報シート'!$E$18)</f>
        <v>0</v>
      </c>
      <c r="AT117" s="13">
        <f>LARGE(AS113:AS122,5)</f>
        <v>0</v>
      </c>
      <c r="AU117" s="15">
        <f t="shared" si="395"/>
        <v>0</v>
      </c>
      <c r="AV117" s="83"/>
      <c r="AW117" s="12"/>
      <c r="AX117" s="26">
        <f t="shared" si="383"/>
        <v>0</v>
      </c>
      <c r="AY117" s="15">
        <f>IF(AX117&lt;'タスク基本情報シート'!$E$20,AX117,'タスク基本情報シート'!$E$20)</f>
        <v>0</v>
      </c>
      <c r="AZ117" s="83"/>
      <c r="BA117" s="12"/>
      <c r="BB117" s="13">
        <f t="shared" si="367"/>
        <v>0</v>
      </c>
      <c r="BC117" s="13">
        <f>IF(BB117&lt;'タスク基本情報シート'!$E$13,BB117,'タスク基本情報シート'!$E$13)</f>
        <v>0</v>
      </c>
      <c r="BD117" s="45"/>
      <c r="BE117" s="17"/>
      <c r="BG117" s="390"/>
      <c r="BH117" s="391"/>
      <c r="BI117" s="83"/>
      <c r="BJ117" s="12"/>
      <c r="BK117" s="13">
        <f t="shared" si="368"/>
        <v>0</v>
      </c>
      <c r="BL117" s="13">
        <f t="shared" si="396"/>
        <v>30</v>
      </c>
      <c r="BM117" s="15">
        <f t="shared" si="384"/>
        <v>0</v>
      </c>
      <c r="BN117" s="83"/>
      <c r="BO117" s="12"/>
      <c r="BP117" s="47">
        <f t="shared" si="369"/>
        <v>0</v>
      </c>
      <c r="BQ117" s="15">
        <f t="shared" si="385"/>
        <v>0</v>
      </c>
      <c r="BR117" s="83"/>
      <c r="BS117" s="12"/>
      <c r="BT117" s="13">
        <f t="shared" si="370"/>
        <v>0</v>
      </c>
      <c r="BU117" s="13">
        <f t="shared" si="386"/>
        <v>0</v>
      </c>
      <c r="BV117" s="13">
        <f>IF(BU117&lt;'タスク基本情報シート'!$E$18,BU117,'タスク基本情報シート'!$E$18)</f>
        <v>0</v>
      </c>
      <c r="BW117" s="13">
        <f>LARGE(BV113:BV122,5)</f>
        <v>0</v>
      </c>
      <c r="BX117" s="15">
        <f t="shared" si="397"/>
        <v>0</v>
      </c>
      <c r="BY117" s="83"/>
      <c r="BZ117" s="12"/>
      <c r="CA117" s="26">
        <f t="shared" si="387"/>
        <v>0</v>
      </c>
      <c r="CB117" s="15">
        <f>IF(CA117&lt;'タスク基本情報シート'!$E$20,CA117,'タスク基本情報シート'!$E$20)</f>
        <v>0</v>
      </c>
      <c r="CC117" s="83"/>
      <c r="CD117" s="12"/>
      <c r="CE117" s="13">
        <f t="shared" si="371"/>
        <v>0</v>
      </c>
      <c r="CF117" s="13">
        <f>IF(CE117&lt;'タスク基本情報シート'!$E$13,CE117,'タスク基本情報シート'!$E$13)</f>
        <v>0</v>
      </c>
      <c r="CG117" s="45"/>
      <c r="CH117" s="17"/>
      <c r="CJ117" s="390"/>
      <c r="CK117" s="391"/>
      <c r="CL117" s="83"/>
      <c r="CM117" s="12"/>
      <c r="CN117" s="13">
        <f t="shared" si="372"/>
        <v>0</v>
      </c>
      <c r="CO117" s="13">
        <f t="shared" si="398"/>
        <v>30</v>
      </c>
      <c r="CP117" s="15">
        <f t="shared" si="388"/>
        <v>0</v>
      </c>
      <c r="CQ117" s="83"/>
      <c r="CR117" s="12"/>
      <c r="CS117" s="47">
        <f t="shared" si="373"/>
        <v>0</v>
      </c>
      <c r="CT117" s="15">
        <f t="shared" si="389"/>
        <v>0</v>
      </c>
      <c r="CU117" s="83"/>
      <c r="CV117" s="12"/>
      <c r="CW117" s="13">
        <f t="shared" si="374"/>
        <v>0</v>
      </c>
      <c r="CX117" s="13">
        <f t="shared" si="390"/>
        <v>0</v>
      </c>
      <c r="CY117" s="13">
        <f>IF(CX117&lt;'タスク基本情報シート'!$E$18,CX117,'タスク基本情報シート'!$E$18)</f>
        <v>0</v>
      </c>
      <c r="CZ117" s="13">
        <f>LARGE(CY113:CY122,5)</f>
        <v>0</v>
      </c>
      <c r="DA117" s="15">
        <f t="shared" si="399"/>
        <v>0</v>
      </c>
      <c r="DB117" s="83"/>
      <c r="DC117" s="12"/>
      <c r="DD117" s="26">
        <f t="shared" si="391"/>
        <v>0</v>
      </c>
      <c r="DE117" s="15">
        <f>IF(DD117&lt;'タスク基本情報シート'!$E$20,DD117,'タスク基本情報シート'!$E$20)</f>
        <v>0</v>
      </c>
      <c r="DF117" s="83"/>
      <c r="DG117" s="12"/>
      <c r="DH117" s="13">
        <f t="shared" si="375"/>
        <v>0</v>
      </c>
      <c r="DI117" s="13">
        <f>IF(DH117&lt;'タスク基本情報シート'!$E$13,DH117,'タスク基本情報シート'!$E$13)</f>
        <v>0</v>
      </c>
      <c r="DJ117" s="45"/>
      <c r="DK117" s="17"/>
    </row>
    <row r="118" spans="1:115" ht="13.5" customHeight="1">
      <c r="A118" s="390"/>
      <c r="B118" s="391"/>
      <c r="C118" s="83"/>
      <c r="D118" s="12"/>
      <c r="E118" s="13">
        <f t="shared" si="360"/>
        <v>0</v>
      </c>
      <c r="F118" s="13">
        <f t="shared" si="392"/>
        <v>30</v>
      </c>
      <c r="G118" s="15">
        <f t="shared" si="376"/>
        <v>0</v>
      </c>
      <c r="H118" s="83"/>
      <c r="I118" s="12"/>
      <c r="J118" s="47">
        <f t="shared" si="361"/>
        <v>0</v>
      </c>
      <c r="K118" s="15">
        <f t="shared" si="377"/>
        <v>0</v>
      </c>
      <c r="L118" s="83"/>
      <c r="M118" s="12"/>
      <c r="N118" s="13">
        <f t="shared" si="362"/>
        <v>0</v>
      </c>
      <c r="O118" s="13">
        <f t="shared" si="378"/>
        <v>0</v>
      </c>
      <c r="P118" s="13">
        <f>IF(O118&lt;'タスク基本情報シート'!$E$18,O118,'タスク基本情報シート'!$E$18)</f>
        <v>0</v>
      </c>
      <c r="Q118" s="13">
        <f>LARGE(P113:P122,6)</f>
        <v>0</v>
      </c>
      <c r="R118" s="15">
        <f t="shared" si="393"/>
        <v>0</v>
      </c>
      <c r="S118" s="83"/>
      <c r="T118" s="12"/>
      <c r="U118" s="26">
        <f t="shared" si="379"/>
        <v>0</v>
      </c>
      <c r="V118" s="15">
        <f>IF(U118&lt;'タスク基本情報シート'!$E$20,U118,'タスク基本情報シート'!$E$20)</f>
        <v>0</v>
      </c>
      <c r="W118" s="83"/>
      <c r="X118" s="12"/>
      <c r="Y118" s="13">
        <f t="shared" si="363"/>
        <v>0</v>
      </c>
      <c r="Z118" s="13">
        <f>IF(Y118&lt;'タスク基本情報シート'!$E$13,Y118,'タスク基本情報シート'!$E$13)</f>
        <v>0</v>
      </c>
      <c r="AA118" s="45"/>
      <c r="AB118" s="17"/>
      <c r="AD118" s="390"/>
      <c r="AE118" s="391"/>
      <c r="AF118" s="83"/>
      <c r="AG118" s="12"/>
      <c r="AH118" s="13">
        <f t="shared" si="364"/>
        <v>0</v>
      </c>
      <c r="AI118" s="13">
        <f t="shared" si="394"/>
        <v>30</v>
      </c>
      <c r="AJ118" s="15">
        <f t="shared" si="380"/>
        <v>0</v>
      </c>
      <c r="AK118" s="83"/>
      <c r="AL118" s="12"/>
      <c r="AM118" s="47">
        <f t="shared" si="365"/>
        <v>0</v>
      </c>
      <c r="AN118" s="15">
        <f t="shared" si="381"/>
        <v>0</v>
      </c>
      <c r="AO118" s="83"/>
      <c r="AP118" s="12"/>
      <c r="AQ118" s="13">
        <f t="shared" si="366"/>
        <v>0</v>
      </c>
      <c r="AR118" s="13">
        <f t="shared" si="382"/>
        <v>0</v>
      </c>
      <c r="AS118" s="13">
        <f>IF(AR118&lt;'タスク基本情報シート'!$E$18,AR118,'タスク基本情報シート'!$E$18)</f>
        <v>0</v>
      </c>
      <c r="AT118" s="13">
        <f>LARGE(AS113:AS122,6)</f>
        <v>0</v>
      </c>
      <c r="AU118" s="15">
        <f t="shared" si="395"/>
        <v>0</v>
      </c>
      <c r="AV118" s="83"/>
      <c r="AW118" s="12"/>
      <c r="AX118" s="26">
        <f t="shared" si="383"/>
        <v>0</v>
      </c>
      <c r="AY118" s="15">
        <f>IF(AX118&lt;'タスク基本情報シート'!$E$20,AX118,'タスク基本情報シート'!$E$20)</f>
        <v>0</v>
      </c>
      <c r="AZ118" s="83"/>
      <c r="BA118" s="12"/>
      <c r="BB118" s="13">
        <f t="shared" si="367"/>
        <v>0</v>
      </c>
      <c r="BC118" s="13">
        <f>IF(BB118&lt;'タスク基本情報シート'!$E$13,BB118,'タスク基本情報シート'!$E$13)</f>
        <v>0</v>
      </c>
      <c r="BD118" s="45"/>
      <c r="BE118" s="17"/>
      <c r="BG118" s="390"/>
      <c r="BH118" s="391"/>
      <c r="BI118" s="83"/>
      <c r="BJ118" s="12"/>
      <c r="BK118" s="13">
        <f t="shared" si="368"/>
        <v>0</v>
      </c>
      <c r="BL118" s="13">
        <f t="shared" si="396"/>
        <v>30</v>
      </c>
      <c r="BM118" s="15">
        <f t="shared" si="384"/>
        <v>0</v>
      </c>
      <c r="BN118" s="83"/>
      <c r="BO118" s="12"/>
      <c r="BP118" s="47">
        <f t="shared" si="369"/>
        <v>0</v>
      </c>
      <c r="BQ118" s="15">
        <f t="shared" si="385"/>
        <v>0</v>
      </c>
      <c r="BR118" s="83"/>
      <c r="BS118" s="12"/>
      <c r="BT118" s="13">
        <f t="shared" si="370"/>
        <v>0</v>
      </c>
      <c r="BU118" s="13">
        <f t="shared" si="386"/>
        <v>0</v>
      </c>
      <c r="BV118" s="13">
        <f>IF(BU118&lt;'タスク基本情報シート'!$E$18,BU118,'タスク基本情報シート'!$E$18)</f>
        <v>0</v>
      </c>
      <c r="BW118" s="13">
        <f>LARGE(BV113:BV122,6)</f>
        <v>0</v>
      </c>
      <c r="BX118" s="15">
        <f t="shared" si="397"/>
        <v>0</v>
      </c>
      <c r="BY118" s="83"/>
      <c r="BZ118" s="12"/>
      <c r="CA118" s="26">
        <f t="shared" si="387"/>
        <v>0</v>
      </c>
      <c r="CB118" s="15">
        <f>IF(CA118&lt;'タスク基本情報シート'!$E$20,CA118,'タスク基本情報シート'!$E$20)</f>
        <v>0</v>
      </c>
      <c r="CC118" s="83"/>
      <c r="CD118" s="12"/>
      <c r="CE118" s="13">
        <f t="shared" si="371"/>
        <v>0</v>
      </c>
      <c r="CF118" s="13">
        <f>IF(CE118&lt;'タスク基本情報シート'!$E$13,CE118,'タスク基本情報シート'!$E$13)</f>
        <v>0</v>
      </c>
      <c r="CG118" s="45"/>
      <c r="CH118" s="17"/>
      <c r="CJ118" s="390"/>
      <c r="CK118" s="391"/>
      <c r="CL118" s="83"/>
      <c r="CM118" s="12"/>
      <c r="CN118" s="13">
        <f t="shared" si="372"/>
        <v>0</v>
      </c>
      <c r="CO118" s="13">
        <f t="shared" si="398"/>
        <v>30</v>
      </c>
      <c r="CP118" s="15">
        <f t="shared" si="388"/>
        <v>0</v>
      </c>
      <c r="CQ118" s="83"/>
      <c r="CR118" s="12"/>
      <c r="CS118" s="47">
        <f t="shared" si="373"/>
        <v>0</v>
      </c>
      <c r="CT118" s="15">
        <f t="shared" si="389"/>
        <v>0</v>
      </c>
      <c r="CU118" s="83"/>
      <c r="CV118" s="12"/>
      <c r="CW118" s="13">
        <f t="shared" si="374"/>
        <v>0</v>
      </c>
      <c r="CX118" s="13">
        <f t="shared" si="390"/>
        <v>0</v>
      </c>
      <c r="CY118" s="13">
        <f>IF(CX118&lt;'タスク基本情報シート'!$E$18,CX118,'タスク基本情報シート'!$E$18)</f>
        <v>0</v>
      </c>
      <c r="CZ118" s="13">
        <f>LARGE(CY113:CY122,6)</f>
        <v>0</v>
      </c>
      <c r="DA118" s="15">
        <f t="shared" si="399"/>
        <v>0</v>
      </c>
      <c r="DB118" s="83"/>
      <c r="DC118" s="12"/>
      <c r="DD118" s="26">
        <f t="shared" si="391"/>
        <v>0</v>
      </c>
      <c r="DE118" s="15">
        <f>IF(DD118&lt;'タスク基本情報シート'!$E$20,DD118,'タスク基本情報シート'!$E$20)</f>
        <v>0</v>
      </c>
      <c r="DF118" s="83"/>
      <c r="DG118" s="12"/>
      <c r="DH118" s="13">
        <f t="shared" si="375"/>
        <v>0</v>
      </c>
      <c r="DI118" s="13">
        <f>IF(DH118&lt;'タスク基本情報シート'!$E$13,DH118,'タスク基本情報シート'!$E$13)</f>
        <v>0</v>
      </c>
      <c r="DJ118" s="45"/>
      <c r="DK118" s="17"/>
    </row>
    <row r="119" spans="1:115" ht="13.5" customHeight="1">
      <c r="A119" s="390"/>
      <c r="B119" s="391"/>
      <c r="C119" s="83"/>
      <c r="D119" s="12"/>
      <c r="E119" s="13">
        <f t="shared" si="360"/>
        <v>0</v>
      </c>
      <c r="F119" s="13">
        <f t="shared" si="392"/>
        <v>30</v>
      </c>
      <c r="G119" s="15">
        <f t="shared" si="376"/>
        <v>0</v>
      </c>
      <c r="H119" s="83"/>
      <c r="I119" s="12"/>
      <c r="J119" s="47">
        <f t="shared" si="361"/>
        <v>0</v>
      </c>
      <c r="K119" s="15">
        <f t="shared" si="377"/>
        <v>0</v>
      </c>
      <c r="L119" s="83"/>
      <c r="M119" s="12"/>
      <c r="N119" s="13">
        <f t="shared" si="362"/>
        <v>0</v>
      </c>
      <c r="O119" s="13">
        <f t="shared" si="378"/>
        <v>0</v>
      </c>
      <c r="P119" s="13">
        <f>IF(O119&lt;'タスク基本情報シート'!$E$18,O119,'タスク基本情報シート'!$E$18)</f>
        <v>0</v>
      </c>
      <c r="Q119" s="13">
        <f>LARGE(P113:P122,7)</f>
        <v>0</v>
      </c>
      <c r="R119" s="15">
        <f t="shared" si="393"/>
        <v>0</v>
      </c>
      <c r="S119" s="83"/>
      <c r="T119" s="12"/>
      <c r="U119" s="26">
        <f t="shared" si="379"/>
        <v>0</v>
      </c>
      <c r="V119" s="15">
        <f>IF(U119&lt;'タスク基本情報シート'!$E$20,U119,'タスク基本情報シート'!$E$20)</f>
        <v>0</v>
      </c>
      <c r="W119" s="83"/>
      <c r="X119" s="12"/>
      <c r="Y119" s="13">
        <f t="shared" si="363"/>
        <v>0</v>
      </c>
      <c r="Z119" s="13">
        <f>IF(Y119&lt;'タスク基本情報シート'!$E$13,Y119,'タスク基本情報シート'!$E$13)</f>
        <v>0</v>
      </c>
      <c r="AA119" s="16"/>
      <c r="AB119" s="17"/>
      <c r="AD119" s="390"/>
      <c r="AE119" s="391"/>
      <c r="AF119" s="83"/>
      <c r="AG119" s="12"/>
      <c r="AH119" s="13">
        <f t="shared" si="364"/>
        <v>0</v>
      </c>
      <c r="AI119" s="13">
        <f t="shared" si="394"/>
        <v>30</v>
      </c>
      <c r="AJ119" s="15">
        <f t="shared" si="380"/>
        <v>0</v>
      </c>
      <c r="AK119" s="83"/>
      <c r="AL119" s="12"/>
      <c r="AM119" s="47">
        <f t="shared" si="365"/>
        <v>0</v>
      </c>
      <c r="AN119" s="15">
        <f t="shared" si="381"/>
        <v>0</v>
      </c>
      <c r="AO119" s="83"/>
      <c r="AP119" s="12"/>
      <c r="AQ119" s="13">
        <f t="shared" si="366"/>
        <v>0</v>
      </c>
      <c r="AR119" s="13">
        <f t="shared" si="382"/>
        <v>0</v>
      </c>
      <c r="AS119" s="13">
        <f>IF(AR119&lt;'タスク基本情報シート'!$E$18,AR119,'タスク基本情報シート'!$E$18)</f>
        <v>0</v>
      </c>
      <c r="AT119" s="13">
        <f>LARGE(AS113:AS122,7)</f>
        <v>0</v>
      </c>
      <c r="AU119" s="15">
        <f t="shared" si="395"/>
        <v>0</v>
      </c>
      <c r="AV119" s="83"/>
      <c r="AW119" s="12"/>
      <c r="AX119" s="26">
        <f t="shared" si="383"/>
        <v>0</v>
      </c>
      <c r="AY119" s="15">
        <f>IF(AX119&lt;'タスク基本情報シート'!$E$20,AX119,'タスク基本情報シート'!$E$20)</f>
        <v>0</v>
      </c>
      <c r="AZ119" s="83"/>
      <c r="BA119" s="12"/>
      <c r="BB119" s="13">
        <f t="shared" si="367"/>
        <v>0</v>
      </c>
      <c r="BC119" s="13">
        <f>IF(BB119&lt;'タスク基本情報シート'!$E$13,BB119,'タスク基本情報シート'!$E$13)</f>
        <v>0</v>
      </c>
      <c r="BD119" s="16"/>
      <c r="BE119" s="17"/>
      <c r="BG119" s="390"/>
      <c r="BH119" s="391"/>
      <c r="BI119" s="83"/>
      <c r="BJ119" s="12"/>
      <c r="BK119" s="13">
        <f t="shared" si="368"/>
        <v>0</v>
      </c>
      <c r="BL119" s="13">
        <f t="shared" si="396"/>
        <v>30</v>
      </c>
      <c r="BM119" s="15">
        <f t="shared" si="384"/>
        <v>0</v>
      </c>
      <c r="BN119" s="83"/>
      <c r="BO119" s="12"/>
      <c r="BP119" s="47">
        <f t="shared" si="369"/>
        <v>0</v>
      </c>
      <c r="BQ119" s="15">
        <f t="shared" si="385"/>
        <v>0</v>
      </c>
      <c r="BR119" s="83"/>
      <c r="BS119" s="12"/>
      <c r="BT119" s="13">
        <f t="shared" si="370"/>
        <v>0</v>
      </c>
      <c r="BU119" s="13">
        <f t="shared" si="386"/>
        <v>0</v>
      </c>
      <c r="BV119" s="13">
        <f>IF(BU119&lt;'タスク基本情報シート'!$E$18,BU119,'タスク基本情報シート'!$E$18)</f>
        <v>0</v>
      </c>
      <c r="BW119" s="13">
        <f>LARGE(BV113:BV122,7)</f>
        <v>0</v>
      </c>
      <c r="BX119" s="15">
        <f t="shared" si="397"/>
        <v>0</v>
      </c>
      <c r="BY119" s="83"/>
      <c r="BZ119" s="12"/>
      <c r="CA119" s="26">
        <f t="shared" si="387"/>
        <v>0</v>
      </c>
      <c r="CB119" s="15">
        <f>IF(CA119&lt;'タスク基本情報シート'!$E$20,CA119,'タスク基本情報シート'!$E$20)</f>
        <v>0</v>
      </c>
      <c r="CC119" s="83"/>
      <c r="CD119" s="12"/>
      <c r="CE119" s="13">
        <f t="shared" si="371"/>
        <v>0</v>
      </c>
      <c r="CF119" s="13">
        <f>IF(CE119&lt;'タスク基本情報シート'!$E$13,CE119,'タスク基本情報シート'!$E$13)</f>
        <v>0</v>
      </c>
      <c r="CG119" s="16"/>
      <c r="CH119" s="17"/>
      <c r="CJ119" s="390"/>
      <c r="CK119" s="391"/>
      <c r="CL119" s="83"/>
      <c r="CM119" s="12"/>
      <c r="CN119" s="13">
        <f t="shared" si="372"/>
        <v>0</v>
      </c>
      <c r="CO119" s="13">
        <f t="shared" si="398"/>
        <v>30</v>
      </c>
      <c r="CP119" s="15">
        <f t="shared" si="388"/>
        <v>0</v>
      </c>
      <c r="CQ119" s="83"/>
      <c r="CR119" s="12"/>
      <c r="CS119" s="47">
        <f t="shared" si="373"/>
        <v>0</v>
      </c>
      <c r="CT119" s="15">
        <f t="shared" si="389"/>
        <v>0</v>
      </c>
      <c r="CU119" s="83"/>
      <c r="CV119" s="12"/>
      <c r="CW119" s="13">
        <f t="shared" si="374"/>
        <v>0</v>
      </c>
      <c r="CX119" s="13">
        <f t="shared" si="390"/>
        <v>0</v>
      </c>
      <c r="CY119" s="13">
        <f>IF(CX119&lt;'タスク基本情報シート'!$E$18,CX119,'タスク基本情報シート'!$E$18)</f>
        <v>0</v>
      </c>
      <c r="CZ119" s="13">
        <f>LARGE(CY113:CY122,7)</f>
        <v>0</v>
      </c>
      <c r="DA119" s="15">
        <f t="shared" si="399"/>
        <v>0</v>
      </c>
      <c r="DB119" s="83"/>
      <c r="DC119" s="12"/>
      <c r="DD119" s="26">
        <f t="shared" si="391"/>
        <v>0</v>
      </c>
      <c r="DE119" s="15">
        <f>IF(DD119&lt;'タスク基本情報シート'!$E$20,DD119,'タスク基本情報シート'!$E$20)</f>
        <v>0</v>
      </c>
      <c r="DF119" s="83"/>
      <c r="DG119" s="12"/>
      <c r="DH119" s="13">
        <f t="shared" si="375"/>
        <v>0</v>
      </c>
      <c r="DI119" s="13">
        <f>IF(DH119&lt;'タスク基本情報シート'!$E$13,DH119,'タスク基本情報シート'!$E$13)</f>
        <v>0</v>
      </c>
      <c r="DJ119" s="16"/>
      <c r="DK119" s="17"/>
    </row>
    <row r="120" spans="1:115" ht="13.5" customHeight="1">
      <c r="A120" s="390"/>
      <c r="B120" s="391"/>
      <c r="C120" s="83"/>
      <c r="D120" s="12"/>
      <c r="E120" s="13">
        <f t="shared" si="360"/>
        <v>0</v>
      </c>
      <c r="F120" s="13">
        <f t="shared" si="392"/>
        <v>30</v>
      </c>
      <c r="G120" s="15">
        <f t="shared" si="376"/>
        <v>0</v>
      </c>
      <c r="H120" s="83"/>
      <c r="I120" s="12"/>
      <c r="J120" s="47">
        <f t="shared" si="361"/>
        <v>0</v>
      </c>
      <c r="K120" s="15">
        <f t="shared" si="377"/>
        <v>0</v>
      </c>
      <c r="L120" s="83"/>
      <c r="M120" s="12"/>
      <c r="N120" s="13">
        <f t="shared" si="362"/>
        <v>0</v>
      </c>
      <c r="O120" s="13">
        <f t="shared" si="378"/>
        <v>0</v>
      </c>
      <c r="P120" s="13">
        <f>IF(O120&lt;'タスク基本情報シート'!$E$18,O120,'タスク基本情報シート'!$E$18)</f>
        <v>0</v>
      </c>
      <c r="Q120" s="13">
        <f>LARGE(P113:P122,8)</f>
        <v>0</v>
      </c>
      <c r="R120" s="15">
        <f t="shared" si="393"/>
        <v>0</v>
      </c>
      <c r="S120" s="83"/>
      <c r="T120" s="12"/>
      <c r="U120" s="26">
        <f t="shared" si="379"/>
        <v>0</v>
      </c>
      <c r="V120" s="15">
        <f>IF(U120&lt;'タスク基本情報シート'!$E$20,U120,'タスク基本情報シート'!$E$20)</f>
        <v>0</v>
      </c>
      <c r="W120" s="83"/>
      <c r="X120" s="12"/>
      <c r="Y120" s="13">
        <f t="shared" si="363"/>
        <v>0</v>
      </c>
      <c r="Z120" s="13">
        <f>IF(Y120&lt;'タスク基本情報シート'!$E$13,Y120,'タスク基本情報シート'!$E$13)</f>
        <v>0</v>
      </c>
      <c r="AA120" s="16"/>
      <c r="AB120" s="17"/>
      <c r="AD120" s="390"/>
      <c r="AE120" s="391"/>
      <c r="AF120" s="83"/>
      <c r="AG120" s="12"/>
      <c r="AH120" s="13">
        <f t="shared" si="364"/>
        <v>0</v>
      </c>
      <c r="AI120" s="13">
        <f t="shared" si="394"/>
        <v>30</v>
      </c>
      <c r="AJ120" s="15">
        <f t="shared" si="380"/>
        <v>0</v>
      </c>
      <c r="AK120" s="83"/>
      <c r="AL120" s="12"/>
      <c r="AM120" s="47">
        <f t="shared" si="365"/>
        <v>0</v>
      </c>
      <c r="AN120" s="15">
        <f t="shared" si="381"/>
        <v>0</v>
      </c>
      <c r="AO120" s="83"/>
      <c r="AP120" s="12"/>
      <c r="AQ120" s="13">
        <f t="shared" si="366"/>
        <v>0</v>
      </c>
      <c r="AR120" s="13">
        <f t="shared" si="382"/>
        <v>0</v>
      </c>
      <c r="AS120" s="13">
        <f>IF(AR120&lt;'タスク基本情報シート'!$E$18,AR120,'タスク基本情報シート'!$E$18)</f>
        <v>0</v>
      </c>
      <c r="AT120" s="13">
        <f>LARGE(AS113:AS122,8)</f>
        <v>0</v>
      </c>
      <c r="AU120" s="15">
        <f t="shared" si="395"/>
        <v>0</v>
      </c>
      <c r="AV120" s="83"/>
      <c r="AW120" s="12"/>
      <c r="AX120" s="26">
        <f t="shared" si="383"/>
        <v>0</v>
      </c>
      <c r="AY120" s="15">
        <f>IF(AX120&lt;'タスク基本情報シート'!$E$20,AX120,'タスク基本情報シート'!$E$20)</f>
        <v>0</v>
      </c>
      <c r="AZ120" s="83"/>
      <c r="BA120" s="12"/>
      <c r="BB120" s="13">
        <f t="shared" si="367"/>
        <v>0</v>
      </c>
      <c r="BC120" s="13">
        <f>IF(BB120&lt;'タスク基本情報シート'!$E$13,BB120,'タスク基本情報シート'!$E$13)</f>
        <v>0</v>
      </c>
      <c r="BD120" s="16"/>
      <c r="BE120" s="17"/>
      <c r="BG120" s="390"/>
      <c r="BH120" s="391"/>
      <c r="BI120" s="83"/>
      <c r="BJ120" s="12"/>
      <c r="BK120" s="13">
        <f t="shared" si="368"/>
        <v>0</v>
      </c>
      <c r="BL120" s="13">
        <f t="shared" si="396"/>
        <v>30</v>
      </c>
      <c r="BM120" s="15">
        <f t="shared" si="384"/>
        <v>0</v>
      </c>
      <c r="BN120" s="83"/>
      <c r="BO120" s="12"/>
      <c r="BP120" s="47">
        <f t="shared" si="369"/>
        <v>0</v>
      </c>
      <c r="BQ120" s="15">
        <f t="shared" si="385"/>
        <v>0</v>
      </c>
      <c r="BR120" s="83"/>
      <c r="BS120" s="12"/>
      <c r="BT120" s="13">
        <f t="shared" si="370"/>
        <v>0</v>
      </c>
      <c r="BU120" s="13">
        <f t="shared" si="386"/>
        <v>0</v>
      </c>
      <c r="BV120" s="13">
        <f>IF(BU120&lt;'タスク基本情報シート'!$E$18,BU120,'タスク基本情報シート'!$E$18)</f>
        <v>0</v>
      </c>
      <c r="BW120" s="13">
        <f>LARGE(BV113:BV122,8)</f>
        <v>0</v>
      </c>
      <c r="BX120" s="15">
        <f t="shared" si="397"/>
        <v>0</v>
      </c>
      <c r="BY120" s="83"/>
      <c r="BZ120" s="12"/>
      <c r="CA120" s="26">
        <f t="shared" si="387"/>
        <v>0</v>
      </c>
      <c r="CB120" s="15">
        <f>IF(CA120&lt;'タスク基本情報シート'!$E$20,CA120,'タスク基本情報シート'!$E$20)</f>
        <v>0</v>
      </c>
      <c r="CC120" s="83"/>
      <c r="CD120" s="12"/>
      <c r="CE120" s="13">
        <f t="shared" si="371"/>
        <v>0</v>
      </c>
      <c r="CF120" s="13">
        <f>IF(CE120&lt;'タスク基本情報シート'!$E$13,CE120,'タスク基本情報シート'!$E$13)</f>
        <v>0</v>
      </c>
      <c r="CG120" s="16"/>
      <c r="CH120" s="17"/>
      <c r="CJ120" s="390"/>
      <c r="CK120" s="391"/>
      <c r="CL120" s="83"/>
      <c r="CM120" s="12"/>
      <c r="CN120" s="13">
        <f t="shared" si="372"/>
        <v>0</v>
      </c>
      <c r="CO120" s="13">
        <f t="shared" si="398"/>
        <v>30</v>
      </c>
      <c r="CP120" s="15">
        <f t="shared" si="388"/>
        <v>0</v>
      </c>
      <c r="CQ120" s="83"/>
      <c r="CR120" s="12"/>
      <c r="CS120" s="47">
        <f t="shared" si="373"/>
        <v>0</v>
      </c>
      <c r="CT120" s="15">
        <f t="shared" si="389"/>
        <v>0</v>
      </c>
      <c r="CU120" s="83"/>
      <c r="CV120" s="12"/>
      <c r="CW120" s="13">
        <f t="shared" si="374"/>
        <v>0</v>
      </c>
      <c r="CX120" s="13">
        <f t="shared" si="390"/>
        <v>0</v>
      </c>
      <c r="CY120" s="13">
        <f>IF(CX120&lt;'タスク基本情報シート'!$E$18,CX120,'タスク基本情報シート'!$E$18)</f>
        <v>0</v>
      </c>
      <c r="CZ120" s="13">
        <f>LARGE(CY113:CY122,8)</f>
        <v>0</v>
      </c>
      <c r="DA120" s="15">
        <f t="shared" si="399"/>
        <v>0</v>
      </c>
      <c r="DB120" s="83"/>
      <c r="DC120" s="12"/>
      <c r="DD120" s="26">
        <f t="shared" si="391"/>
        <v>0</v>
      </c>
      <c r="DE120" s="15">
        <f>IF(DD120&lt;'タスク基本情報シート'!$E$20,DD120,'タスク基本情報シート'!$E$20)</f>
        <v>0</v>
      </c>
      <c r="DF120" s="83"/>
      <c r="DG120" s="12"/>
      <c r="DH120" s="13">
        <f t="shared" si="375"/>
        <v>0</v>
      </c>
      <c r="DI120" s="13">
        <f>IF(DH120&lt;'タスク基本情報シート'!$E$13,DH120,'タスク基本情報シート'!$E$13)</f>
        <v>0</v>
      </c>
      <c r="DJ120" s="16"/>
      <c r="DK120" s="17"/>
    </row>
    <row r="121" spans="1:115" ht="13.5" customHeight="1">
      <c r="A121" s="390"/>
      <c r="B121" s="391"/>
      <c r="C121" s="83"/>
      <c r="D121" s="12"/>
      <c r="E121" s="13">
        <f t="shared" si="360"/>
        <v>0</v>
      </c>
      <c r="F121" s="13">
        <f t="shared" si="392"/>
        <v>30</v>
      </c>
      <c r="G121" s="15">
        <f t="shared" si="376"/>
        <v>0</v>
      </c>
      <c r="H121" s="83"/>
      <c r="I121" s="12"/>
      <c r="J121" s="47">
        <f t="shared" si="361"/>
        <v>0</v>
      </c>
      <c r="K121" s="15">
        <f t="shared" si="377"/>
        <v>0</v>
      </c>
      <c r="L121" s="83"/>
      <c r="M121" s="12"/>
      <c r="N121" s="13">
        <f t="shared" si="362"/>
        <v>0</v>
      </c>
      <c r="O121" s="13">
        <f t="shared" si="378"/>
        <v>0</v>
      </c>
      <c r="P121" s="13">
        <f>IF(O121&lt;'タスク基本情報シート'!$E$18,O121,'タスク基本情報シート'!$E$18)</f>
        <v>0</v>
      </c>
      <c r="Q121" s="13">
        <f>LARGE(P113:P122,9)</f>
        <v>0</v>
      </c>
      <c r="R121" s="15">
        <f t="shared" si="393"/>
        <v>0</v>
      </c>
      <c r="S121" s="88"/>
      <c r="T121" s="27"/>
      <c r="U121" s="27"/>
      <c r="V121" s="29"/>
      <c r="W121" s="83"/>
      <c r="X121" s="12"/>
      <c r="Y121" s="13">
        <f t="shared" si="363"/>
        <v>0</v>
      </c>
      <c r="Z121" s="13">
        <f>IF(Y121&lt;'タスク基本情報シート'!$E$13,Y121,'タスク基本情報シート'!$E$13)</f>
        <v>0</v>
      </c>
      <c r="AA121" s="16"/>
      <c r="AB121" s="17"/>
      <c r="AD121" s="390"/>
      <c r="AE121" s="391"/>
      <c r="AF121" s="83"/>
      <c r="AG121" s="12"/>
      <c r="AH121" s="13">
        <f t="shared" si="364"/>
        <v>0</v>
      </c>
      <c r="AI121" s="13">
        <f t="shared" si="394"/>
        <v>30</v>
      </c>
      <c r="AJ121" s="15">
        <f t="shared" si="380"/>
        <v>0</v>
      </c>
      <c r="AK121" s="83"/>
      <c r="AL121" s="12"/>
      <c r="AM121" s="47">
        <f t="shared" si="365"/>
        <v>0</v>
      </c>
      <c r="AN121" s="15">
        <f t="shared" si="381"/>
        <v>0</v>
      </c>
      <c r="AO121" s="83"/>
      <c r="AP121" s="12"/>
      <c r="AQ121" s="13">
        <f t="shared" si="366"/>
        <v>0</v>
      </c>
      <c r="AR121" s="13">
        <f t="shared" si="382"/>
        <v>0</v>
      </c>
      <c r="AS121" s="13">
        <f>IF(AR121&lt;'タスク基本情報シート'!$E$18,AR121,'タスク基本情報シート'!$E$18)</f>
        <v>0</v>
      </c>
      <c r="AT121" s="13">
        <f>LARGE(AS113:AS122,9)</f>
        <v>0</v>
      </c>
      <c r="AU121" s="15">
        <f t="shared" si="395"/>
        <v>0</v>
      </c>
      <c r="AV121" s="88"/>
      <c r="AW121" s="27"/>
      <c r="AX121" s="27"/>
      <c r="AY121" s="29"/>
      <c r="AZ121" s="83"/>
      <c r="BA121" s="12"/>
      <c r="BB121" s="13">
        <f t="shared" si="367"/>
        <v>0</v>
      </c>
      <c r="BC121" s="13">
        <f>IF(BB121&lt;'タスク基本情報シート'!$E$13,BB121,'タスク基本情報シート'!$E$13)</f>
        <v>0</v>
      </c>
      <c r="BD121" s="16"/>
      <c r="BE121" s="17"/>
      <c r="BG121" s="390"/>
      <c r="BH121" s="391"/>
      <c r="BI121" s="83"/>
      <c r="BJ121" s="12"/>
      <c r="BK121" s="13">
        <f t="shared" si="368"/>
        <v>0</v>
      </c>
      <c r="BL121" s="13">
        <f t="shared" si="396"/>
        <v>30</v>
      </c>
      <c r="BM121" s="15">
        <f t="shared" si="384"/>
        <v>0</v>
      </c>
      <c r="BN121" s="83"/>
      <c r="BO121" s="12"/>
      <c r="BP121" s="47">
        <f t="shared" si="369"/>
        <v>0</v>
      </c>
      <c r="BQ121" s="15">
        <f t="shared" si="385"/>
        <v>0</v>
      </c>
      <c r="BR121" s="83"/>
      <c r="BS121" s="12"/>
      <c r="BT121" s="13">
        <f t="shared" si="370"/>
        <v>0</v>
      </c>
      <c r="BU121" s="13">
        <f t="shared" si="386"/>
        <v>0</v>
      </c>
      <c r="BV121" s="13">
        <f>IF(BU121&lt;'タスク基本情報シート'!$E$18,BU121,'タスク基本情報シート'!$E$18)</f>
        <v>0</v>
      </c>
      <c r="BW121" s="13">
        <f>LARGE(BV113:BV122,9)</f>
        <v>0</v>
      </c>
      <c r="BX121" s="15">
        <f t="shared" si="397"/>
        <v>0</v>
      </c>
      <c r="BY121" s="88"/>
      <c r="BZ121" s="27"/>
      <c r="CA121" s="27"/>
      <c r="CB121" s="29"/>
      <c r="CC121" s="83"/>
      <c r="CD121" s="12"/>
      <c r="CE121" s="13">
        <f t="shared" si="371"/>
        <v>0</v>
      </c>
      <c r="CF121" s="13">
        <f>IF(CE121&lt;'タスク基本情報シート'!$E$13,CE121,'タスク基本情報シート'!$E$13)</f>
        <v>0</v>
      </c>
      <c r="CG121" s="16"/>
      <c r="CH121" s="17"/>
      <c r="CJ121" s="390"/>
      <c r="CK121" s="391"/>
      <c r="CL121" s="83"/>
      <c r="CM121" s="12"/>
      <c r="CN121" s="13">
        <f t="shared" si="372"/>
        <v>0</v>
      </c>
      <c r="CO121" s="13">
        <f t="shared" si="398"/>
        <v>30</v>
      </c>
      <c r="CP121" s="15">
        <f t="shared" si="388"/>
        <v>0</v>
      </c>
      <c r="CQ121" s="83"/>
      <c r="CR121" s="12"/>
      <c r="CS121" s="47">
        <f t="shared" si="373"/>
        <v>0</v>
      </c>
      <c r="CT121" s="15">
        <f t="shared" si="389"/>
        <v>0</v>
      </c>
      <c r="CU121" s="83"/>
      <c r="CV121" s="12"/>
      <c r="CW121" s="13">
        <f t="shared" si="374"/>
        <v>0</v>
      </c>
      <c r="CX121" s="13">
        <f t="shared" si="390"/>
        <v>0</v>
      </c>
      <c r="CY121" s="13">
        <f>IF(CX121&lt;'タスク基本情報シート'!$E$18,CX121,'タスク基本情報シート'!$E$18)</f>
        <v>0</v>
      </c>
      <c r="CZ121" s="13">
        <f>LARGE(CY113:CY122,9)</f>
        <v>0</v>
      </c>
      <c r="DA121" s="15">
        <f t="shared" si="399"/>
        <v>0</v>
      </c>
      <c r="DB121" s="88"/>
      <c r="DC121" s="27"/>
      <c r="DD121" s="27"/>
      <c r="DE121" s="29"/>
      <c r="DF121" s="83"/>
      <c r="DG121" s="12"/>
      <c r="DH121" s="13">
        <f t="shared" si="375"/>
        <v>0</v>
      </c>
      <c r="DI121" s="13">
        <f>IF(DH121&lt;'タスク基本情報シート'!$E$13,DH121,'タスク基本情報シート'!$E$13)</f>
        <v>0</v>
      </c>
      <c r="DJ121" s="16"/>
      <c r="DK121" s="17"/>
    </row>
    <row r="122" spans="1:115" ht="14.25" customHeight="1" thickBot="1">
      <c r="A122" s="392"/>
      <c r="B122" s="393"/>
      <c r="C122" s="84"/>
      <c r="D122" s="18"/>
      <c r="E122" s="20">
        <f t="shared" si="360"/>
        <v>0</v>
      </c>
      <c r="F122" s="20">
        <f t="shared" si="392"/>
        <v>30</v>
      </c>
      <c r="G122" s="79">
        <f t="shared" si="376"/>
        <v>0</v>
      </c>
      <c r="H122" s="84"/>
      <c r="I122" s="18"/>
      <c r="J122" s="48">
        <f t="shared" si="361"/>
        <v>0</v>
      </c>
      <c r="K122" s="79">
        <f t="shared" si="377"/>
        <v>0</v>
      </c>
      <c r="L122" s="84"/>
      <c r="M122" s="18"/>
      <c r="N122" s="20">
        <f t="shared" si="362"/>
        <v>0</v>
      </c>
      <c r="O122" s="20">
        <f t="shared" si="378"/>
        <v>0</v>
      </c>
      <c r="P122" s="20">
        <f>IF(O122&lt;'タスク基本情報シート'!$E$18,O122,'タスク基本情報シート'!$E$18)</f>
        <v>0</v>
      </c>
      <c r="Q122" s="20">
        <f>LARGE(P113:P122,10)</f>
        <v>0</v>
      </c>
      <c r="R122" s="79">
        <f t="shared" si="393"/>
        <v>0</v>
      </c>
      <c r="S122" s="89"/>
      <c r="T122" s="30"/>
      <c r="U122" s="30"/>
      <c r="V122" s="31"/>
      <c r="W122" s="84"/>
      <c r="X122" s="18"/>
      <c r="Y122" s="20">
        <f t="shared" si="363"/>
        <v>0</v>
      </c>
      <c r="Z122" s="20">
        <f>IF(Y122&lt;'タスク基本情報シート'!$E$13,Y122,'タスク基本情報シート'!$E$13)</f>
        <v>0</v>
      </c>
      <c r="AA122" s="19"/>
      <c r="AB122" s="21"/>
      <c r="AD122" s="392"/>
      <c r="AE122" s="393"/>
      <c r="AF122" s="84"/>
      <c r="AG122" s="18"/>
      <c r="AH122" s="20">
        <f t="shared" si="364"/>
        <v>0</v>
      </c>
      <c r="AI122" s="20">
        <f t="shared" si="394"/>
        <v>30</v>
      </c>
      <c r="AJ122" s="79">
        <f t="shared" si="380"/>
        <v>0</v>
      </c>
      <c r="AK122" s="84"/>
      <c r="AL122" s="18"/>
      <c r="AM122" s="48">
        <f t="shared" si="365"/>
        <v>0</v>
      </c>
      <c r="AN122" s="79">
        <f t="shared" si="381"/>
        <v>0</v>
      </c>
      <c r="AO122" s="84"/>
      <c r="AP122" s="18"/>
      <c r="AQ122" s="20">
        <f t="shared" si="366"/>
        <v>0</v>
      </c>
      <c r="AR122" s="20">
        <f t="shared" si="382"/>
        <v>0</v>
      </c>
      <c r="AS122" s="20">
        <f>IF(AR122&lt;'タスク基本情報シート'!$E$18,AR122,'タスク基本情報シート'!$E$18)</f>
        <v>0</v>
      </c>
      <c r="AT122" s="20">
        <f>LARGE(AS113:AS122,10)</f>
        <v>0</v>
      </c>
      <c r="AU122" s="79">
        <f t="shared" si="395"/>
        <v>0</v>
      </c>
      <c r="AV122" s="89"/>
      <c r="AW122" s="30"/>
      <c r="AX122" s="30"/>
      <c r="AY122" s="31"/>
      <c r="AZ122" s="84"/>
      <c r="BA122" s="18"/>
      <c r="BB122" s="20">
        <f t="shared" si="367"/>
        <v>0</v>
      </c>
      <c r="BC122" s="20">
        <f>IF(BB122&lt;'タスク基本情報シート'!$E$13,BB122,'タスク基本情報シート'!$E$13)</f>
        <v>0</v>
      </c>
      <c r="BD122" s="19"/>
      <c r="BE122" s="21"/>
      <c r="BG122" s="392"/>
      <c r="BH122" s="393"/>
      <c r="BI122" s="84"/>
      <c r="BJ122" s="18"/>
      <c r="BK122" s="20">
        <f t="shared" si="368"/>
        <v>0</v>
      </c>
      <c r="BL122" s="20">
        <f t="shared" si="396"/>
        <v>30</v>
      </c>
      <c r="BM122" s="79">
        <f t="shared" si="384"/>
        <v>0</v>
      </c>
      <c r="BN122" s="84"/>
      <c r="BO122" s="18"/>
      <c r="BP122" s="48">
        <f t="shared" si="369"/>
        <v>0</v>
      </c>
      <c r="BQ122" s="79">
        <f t="shared" si="385"/>
        <v>0</v>
      </c>
      <c r="BR122" s="84"/>
      <c r="BS122" s="18"/>
      <c r="BT122" s="20">
        <f t="shared" si="370"/>
        <v>0</v>
      </c>
      <c r="BU122" s="20">
        <f t="shared" si="386"/>
        <v>0</v>
      </c>
      <c r="BV122" s="20">
        <f>IF(BU122&lt;'タスク基本情報シート'!$E$18,BU122,'タスク基本情報シート'!$E$18)</f>
        <v>0</v>
      </c>
      <c r="BW122" s="20">
        <f>LARGE(BV113:BV122,10)</f>
        <v>0</v>
      </c>
      <c r="BX122" s="79">
        <f t="shared" si="397"/>
        <v>0</v>
      </c>
      <c r="BY122" s="89"/>
      <c r="BZ122" s="30"/>
      <c r="CA122" s="30"/>
      <c r="CB122" s="31"/>
      <c r="CC122" s="84"/>
      <c r="CD122" s="18"/>
      <c r="CE122" s="20">
        <f t="shared" si="371"/>
        <v>0</v>
      </c>
      <c r="CF122" s="20">
        <f>IF(CE122&lt;'タスク基本情報シート'!$E$13,CE122,'タスク基本情報シート'!$E$13)</f>
        <v>0</v>
      </c>
      <c r="CG122" s="19"/>
      <c r="CH122" s="21"/>
      <c r="CJ122" s="392"/>
      <c r="CK122" s="393"/>
      <c r="CL122" s="84"/>
      <c r="CM122" s="18"/>
      <c r="CN122" s="20">
        <f t="shared" si="372"/>
        <v>0</v>
      </c>
      <c r="CO122" s="20">
        <f t="shared" si="398"/>
        <v>30</v>
      </c>
      <c r="CP122" s="79">
        <f t="shared" si="388"/>
        <v>0</v>
      </c>
      <c r="CQ122" s="84"/>
      <c r="CR122" s="18"/>
      <c r="CS122" s="48">
        <f t="shared" si="373"/>
        <v>0</v>
      </c>
      <c r="CT122" s="79">
        <f t="shared" si="389"/>
        <v>0</v>
      </c>
      <c r="CU122" s="84"/>
      <c r="CV122" s="18"/>
      <c r="CW122" s="20">
        <f t="shared" si="374"/>
        <v>0</v>
      </c>
      <c r="CX122" s="20">
        <f t="shared" si="390"/>
        <v>0</v>
      </c>
      <c r="CY122" s="20">
        <f>IF(CX122&lt;'タスク基本情報シート'!$E$18,CX122,'タスク基本情報シート'!$E$18)</f>
        <v>0</v>
      </c>
      <c r="CZ122" s="20">
        <f>LARGE(CY113:CY122,10)</f>
        <v>0</v>
      </c>
      <c r="DA122" s="79">
        <f t="shared" si="399"/>
        <v>0</v>
      </c>
      <c r="DB122" s="89"/>
      <c r="DC122" s="30"/>
      <c r="DD122" s="30"/>
      <c r="DE122" s="31"/>
      <c r="DF122" s="84"/>
      <c r="DG122" s="18"/>
      <c r="DH122" s="20">
        <f t="shared" si="375"/>
        <v>0</v>
      </c>
      <c r="DI122" s="20">
        <f>IF(DH122&lt;'タスク基本情報シート'!$E$13,DH122,'タスク基本情報シート'!$E$13)</f>
        <v>0</v>
      </c>
      <c r="DJ122" s="19"/>
      <c r="DK122" s="21"/>
    </row>
    <row r="123" spans="1:115" ht="15" thickTop="1">
      <c r="A123" s="193" t="s">
        <v>17</v>
      </c>
      <c r="B123" s="194">
        <f>SUMIF(G$4:AB$4,K$4,G123:AB123)</f>
        <v>0</v>
      </c>
      <c r="C123" s="80"/>
      <c r="D123" s="22" t="str">
        <f>IF((E123/60)&gt;'タスク基本情報シート'!$F$10,"ERR","OK")</f>
        <v>OK</v>
      </c>
      <c r="E123" s="22">
        <f>SUM(E113:E122)</f>
        <v>0</v>
      </c>
      <c r="F123" s="22"/>
      <c r="G123" s="23">
        <f>SUM(G113:G122)</f>
        <v>0</v>
      </c>
      <c r="H123" s="80"/>
      <c r="I123" s="22" t="str">
        <f>IF((J123/60)&gt;'タスク基本情報シート'!$F$3,"ERR","OK")</f>
        <v>OK</v>
      </c>
      <c r="J123" s="49">
        <f>SUM(J113:J122)</f>
        <v>0</v>
      </c>
      <c r="K123" s="23">
        <f>SUM(K113:K122)</f>
        <v>0</v>
      </c>
      <c r="L123" s="80"/>
      <c r="M123" s="22" t="str">
        <f>IF((N123/60)&gt;'タスク基本情報シート'!$F$18,"ERR","OK")</f>
        <v>OK</v>
      </c>
      <c r="N123" s="22">
        <f>SUM(N113:N122)</f>
        <v>0</v>
      </c>
      <c r="O123" s="22"/>
      <c r="P123" s="22"/>
      <c r="Q123" s="22"/>
      <c r="R123" s="23">
        <f>SUM(R113:R122)</f>
        <v>0</v>
      </c>
      <c r="S123" s="80"/>
      <c r="T123" s="22" t="str">
        <f>IF((U123/60)&gt;'タスク基本情報シート'!$F$20,"ERR","OK")</f>
        <v>OK</v>
      </c>
      <c r="U123" s="22">
        <f>SUM(U113:U120)</f>
        <v>0</v>
      </c>
      <c r="V123" s="23">
        <f>SUM(V113:V120)</f>
        <v>0</v>
      </c>
      <c r="W123" s="80"/>
      <c r="X123" s="22" t="str">
        <f>IF((Y123/60)&gt;'タスク基本情報シート'!$F$13,"ERR","OK")</f>
        <v>OK</v>
      </c>
      <c r="Y123" s="22">
        <f>SUM(Y113:Y122)</f>
        <v>0</v>
      </c>
      <c r="Z123" s="22"/>
      <c r="AA123" s="22"/>
      <c r="AB123" s="23">
        <f>SUM(AB113:AB115)</f>
        <v>0</v>
      </c>
      <c r="AD123" s="193" t="s">
        <v>17</v>
      </c>
      <c r="AE123" s="194">
        <f>SUMIF(AJ$4:BE$4,AN$4,AJ123:BE123)</f>
        <v>0</v>
      </c>
      <c r="AF123" s="80"/>
      <c r="AG123" s="22" t="str">
        <f>IF((AH123/60)&gt;'タスク基本情報シート'!$F$10,"ERR","OK")</f>
        <v>OK</v>
      </c>
      <c r="AH123" s="22">
        <f>SUM(AH113:AH122)</f>
        <v>0</v>
      </c>
      <c r="AI123" s="22"/>
      <c r="AJ123" s="23">
        <f>SUM(AJ113:AJ122)</f>
        <v>0</v>
      </c>
      <c r="AK123" s="80"/>
      <c r="AL123" s="22" t="str">
        <f>IF((AM123/60)&gt;'タスク基本情報シート'!$F$3,"ERR","OK")</f>
        <v>OK</v>
      </c>
      <c r="AM123" s="49">
        <f>SUM(AM113:AM122)</f>
        <v>0</v>
      </c>
      <c r="AN123" s="23">
        <f>SUM(AN113:AN122)</f>
        <v>0</v>
      </c>
      <c r="AO123" s="80"/>
      <c r="AP123" s="22" t="str">
        <f>IF((AQ123/60)&gt;'タスク基本情報シート'!$F$18,"ERR","OK")</f>
        <v>OK</v>
      </c>
      <c r="AQ123" s="22">
        <f>SUM(AQ113:AQ122)</f>
        <v>0</v>
      </c>
      <c r="AR123" s="22"/>
      <c r="AS123" s="22"/>
      <c r="AT123" s="22"/>
      <c r="AU123" s="23">
        <f>SUM(AU113:AU122)</f>
        <v>0</v>
      </c>
      <c r="AV123" s="80"/>
      <c r="AW123" s="22" t="str">
        <f>IF((AX123/60)&gt;'タスク基本情報シート'!$F$20,"ERR","OK")</f>
        <v>OK</v>
      </c>
      <c r="AX123" s="22">
        <f>SUM(AX113:AX120)</f>
        <v>0</v>
      </c>
      <c r="AY123" s="23">
        <f>SUM(AY113:AY120)</f>
        <v>0</v>
      </c>
      <c r="AZ123" s="80"/>
      <c r="BA123" s="22" t="str">
        <f>IF((BB123/60)&gt;'タスク基本情報シート'!$F$13,"ERR","OK")</f>
        <v>OK</v>
      </c>
      <c r="BB123" s="22">
        <f>SUM(BB113:BB122)</f>
        <v>0</v>
      </c>
      <c r="BC123" s="22"/>
      <c r="BD123" s="22"/>
      <c r="BE123" s="23">
        <f>SUM(BE113:BE115)</f>
        <v>0</v>
      </c>
      <c r="BG123" s="193" t="s">
        <v>17</v>
      </c>
      <c r="BH123" s="194">
        <f>SUMIF(BM$4:CH$4,BQ$4,BM123:CH123)</f>
        <v>0</v>
      </c>
      <c r="BI123" s="80"/>
      <c r="BJ123" s="22" t="str">
        <f>IF((BK123/60)&gt;'タスク基本情報シート'!$F$10,"ERR","OK")</f>
        <v>OK</v>
      </c>
      <c r="BK123" s="22">
        <f>SUM(BK113:BK122)</f>
        <v>0</v>
      </c>
      <c r="BL123" s="22"/>
      <c r="BM123" s="23">
        <f>SUM(BM113:BM122)</f>
        <v>0</v>
      </c>
      <c r="BN123" s="80"/>
      <c r="BO123" s="22" t="str">
        <f>IF((BP123/60)&gt;'タスク基本情報シート'!$F$3,"ERR","OK")</f>
        <v>OK</v>
      </c>
      <c r="BP123" s="49">
        <f>SUM(BP113:BP122)</f>
        <v>0</v>
      </c>
      <c r="BQ123" s="23">
        <f>SUM(BQ113:BQ122)</f>
        <v>0</v>
      </c>
      <c r="BR123" s="80"/>
      <c r="BS123" s="22" t="str">
        <f>IF((BT123/60)&gt;'タスク基本情報シート'!$F$18,"ERR","OK")</f>
        <v>OK</v>
      </c>
      <c r="BT123" s="22">
        <f>SUM(BT113:BT122)</f>
        <v>0</v>
      </c>
      <c r="BU123" s="22"/>
      <c r="BV123" s="22"/>
      <c r="BW123" s="22"/>
      <c r="BX123" s="23">
        <f>SUM(BX113:BX122)</f>
        <v>0</v>
      </c>
      <c r="BY123" s="80"/>
      <c r="BZ123" s="22" t="str">
        <f>IF((CA123/60)&gt;'タスク基本情報シート'!$F$20,"ERR","OK")</f>
        <v>OK</v>
      </c>
      <c r="CA123" s="22">
        <f>SUM(CA113:CA120)</f>
        <v>0</v>
      </c>
      <c r="CB123" s="23">
        <f>SUM(CB113:CB120)</f>
        <v>0</v>
      </c>
      <c r="CC123" s="80"/>
      <c r="CD123" s="22" t="str">
        <f>IF((CE123/60)&gt;'タスク基本情報シート'!$F$13,"ERR","OK")</f>
        <v>OK</v>
      </c>
      <c r="CE123" s="22">
        <f>SUM(CE113:CE122)</f>
        <v>0</v>
      </c>
      <c r="CF123" s="22"/>
      <c r="CG123" s="22"/>
      <c r="CH123" s="23">
        <f>SUM(CH113:CH115)</f>
        <v>0</v>
      </c>
      <c r="CJ123" s="193" t="s">
        <v>17</v>
      </c>
      <c r="CK123" s="194">
        <f>SUMIF(CP$4:DK$4,CT$4,CP123:DK123)</f>
        <v>0</v>
      </c>
      <c r="CL123" s="80"/>
      <c r="CM123" s="22" t="str">
        <f>IF((CN123/60)&gt;'タスク基本情報シート'!$F$10,"ERR","OK")</f>
        <v>OK</v>
      </c>
      <c r="CN123" s="22">
        <f>SUM(CN113:CN122)</f>
        <v>0</v>
      </c>
      <c r="CO123" s="22"/>
      <c r="CP123" s="23">
        <f>SUM(CP113:CP122)</f>
        <v>0</v>
      </c>
      <c r="CQ123" s="80"/>
      <c r="CR123" s="22" t="str">
        <f>IF((CS123/60)&gt;'タスク基本情報シート'!$F$3,"ERR","OK")</f>
        <v>OK</v>
      </c>
      <c r="CS123" s="49">
        <f>SUM(CS113:CS122)</f>
        <v>0</v>
      </c>
      <c r="CT123" s="23">
        <f>SUM(CT113:CT122)</f>
        <v>0</v>
      </c>
      <c r="CU123" s="80"/>
      <c r="CV123" s="22" t="str">
        <f>IF((CW123/60)&gt;'タスク基本情報シート'!$F$18,"ERR","OK")</f>
        <v>OK</v>
      </c>
      <c r="CW123" s="22">
        <f>SUM(CW113:CW122)</f>
        <v>0</v>
      </c>
      <c r="CX123" s="22"/>
      <c r="CY123" s="22"/>
      <c r="CZ123" s="22"/>
      <c r="DA123" s="23">
        <f>SUM(DA113:DA122)</f>
        <v>0</v>
      </c>
      <c r="DB123" s="80"/>
      <c r="DC123" s="22" t="str">
        <f>IF((DD123/60)&gt;'タスク基本情報シート'!$F$20,"ERR","OK")</f>
        <v>OK</v>
      </c>
      <c r="DD123" s="22">
        <f>SUM(DD113:DD120)</f>
        <v>0</v>
      </c>
      <c r="DE123" s="23">
        <f>SUM(DE113:DE120)</f>
        <v>0</v>
      </c>
      <c r="DF123" s="80"/>
      <c r="DG123" s="22" t="str">
        <f>IF((DH123/60)&gt;'タスク基本情報シート'!$F$13,"ERR","OK")</f>
        <v>OK</v>
      </c>
      <c r="DH123" s="22">
        <f>SUM(DH113:DH122)</f>
        <v>0</v>
      </c>
      <c r="DI123" s="22"/>
      <c r="DJ123" s="22"/>
      <c r="DK123" s="23">
        <f>SUM(DK113:DK115)</f>
        <v>0</v>
      </c>
    </row>
    <row r="124" spans="1:115" ht="15" thickBot="1">
      <c r="A124" s="195" t="s">
        <v>18</v>
      </c>
      <c r="B124" s="196">
        <f>SUMIF(G$4:AB$4,K$4,G124:AB124)</f>
        <v>0</v>
      </c>
      <c r="C124" s="81"/>
      <c r="D124" s="33"/>
      <c r="E124" s="34"/>
      <c r="F124" s="34"/>
      <c r="G124" s="35">
        <f>IF(G123=0,0,G123/G$149*1000)</f>
        <v>0</v>
      </c>
      <c r="H124" s="81"/>
      <c r="I124" s="33"/>
      <c r="J124" s="50"/>
      <c r="K124" s="35">
        <f>IF(K123=0,0,K123/K$149*1000)</f>
        <v>0</v>
      </c>
      <c r="L124" s="81"/>
      <c r="M124" s="33"/>
      <c r="N124" s="34"/>
      <c r="O124" s="34"/>
      <c r="P124" s="34"/>
      <c r="Q124" s="34"/>
      <c r="R124" s="35">
        <f>IF(R123=0,0,R123/R$149*1000)</f>
        <v>0</v>
      </c>
      <c r="S124" s="87"/>
      <c r="T124" s="34"/>
      <c r="U124" s="34"/>
      <c r="V124" s="35">
        <f>IF(V123=0,0,V123/V$149*1000)</f>
        <v>0</v>
      </c>
      <c r="W124" s="87"/>
      <c r="X124" s="34"/>
      <c r="Y124" s="34"/>
      <c r="Z124" s="34"/>
      <c r="AA124" s="34"/>
      <c r="AB124" s="35">
        <f>IF(AB123=0,0,AB123/AB$149*1000)</f>
        <v>0</v>
      </c>
      <c r="AD124" s="195" t="s">
        <v>18</v>
      </c>
      <c r="AE124" s="196">
        <f>SUMIF(AJ$4:BE$4,AN$4,AJ124:BE124)</f>
        <v>0</v>
      </c>
      <c r="AF124" s="81"/>
      <c r="AG124" s="33"/>
      <c r="AH124" s="34"/>
      <c r="AI124" s="34"/>
      <c r="AJ124" s="35">
        <f>IF(AJ123=0,0,AJ123/AJ$149*1000)</f>
        <v>0</v>
      </c>
      <c r="AK124" s="81"/>
      <c r="AL124" s="33"/>
      <c r="AM124" s="50"/>
      <c r="AN124" s="35">
        <f>IF(AN123=0,0,AN123/AN$149*1000)</f>
        <v>0</v>
      </c>
      <c r="AO124" s="81"/>
      <c r="AP124" s="33"/>
      <c r="AQ124" s="34"/>
      <c r="AR124" s="34"/>
      <c r="AS124" s="34"/>
      <c r="AT124" s="34"/>
      <c r="AU124" s="35">
        <f>IF(AU123=0,0,AU123/AU$149*1000)</f>
        <v>0</v>
      </c>
      <c r="AV124" s="87"/>
      <c r="AW124" s="34"/>
      <c r="AX124" s="34"/>
      <c r="AY124" s="35">
        <f>IF(AY123=0,0,AY123/AY$149*1000)</f>
        <v>0</v>
      </c>
      <c r="AZ124" s="87"/>
      <c r="BA124" s="34"/>
      <c r="BB124" s="34"/>
      <c r="BC124" s="34"/>
      <c r="BD124" s="34"/>
      <c r="BE124" s="35">
        <f>IF(BE123=0,0,BE123/BE$149*1000)</f>
        <v>0</v>
      </c>
      <c r="BG124" s="195" t="s">
        <v>18</v>
      </c>
      <c r="BH124" s="196">
        <f>SUMIF(BM$4:CH$4,BQ$4,BM124:CH124)</f>
        <v>0</v>
      </c>
      <c r="BI124" s="81"/>
      <c r="BJ124" s="33"/>
      <c r="BK124" s="34"/>
      <c r="BL124" s="34"/>
      <c r="BM124" s="35">
        <f>IF(BM123=0,0,BM123/BM$149*1000)</f>
        <v>0</v>
      </c>
      <c r="BN124" s="81"/>
      <c r="BO124" s="33"/>
      <c r="BP124" s="50"/>
      <c r="BQ124" s="35">
        <f>IF(BQ123=0,0,BQ123/BQ$149*1000)</f>
        <v>0</v>
      </c>
      <c r="BR124" s="81"/>
      <c r="BS124" s="33"/>
      <c r="BT124" s="34"/>
      <c r="BU124" s="34"/>
      <c r="BV124" s="34"/>
      <c r="BW124" s="34"/>
      <c r="BX124" s="35">
        <f>IF(BX123=0,0,BX123/BX$149*1000)</f>
        <v>0</v>
      </c>
      <c r="BY124" s="87"/>
      <c r="BZ124" s="34"/>
      <c r="CA124" s="34"/>
      <c r="CB124" s="35">
        <f>IF(CB123=0,0,CB123/CB$149*1000)</f>
        <v>0</v>
      </c>
      <c r="CC124" s="87"/>
      <c r="CD124" s="34"/>
      <c r="CE124" s="34"/>
      <c r="CF124" s="34"/>
      <c r="CG124" s="34"/>
      <c r="CH124" s="35">
        <f>IF(CH123=0,0,CH123/CH$149*1000)</f>
        <v>0</v>
      </c>
      <c r="CJ124" s="195" t="s">
        <v>18</v>
      </c>
      <c r="CK124" s="196">
        <f>SUMIF(CP$4:DK$4,CT$4,CP124:DK124)</f>
        <v>0</v>
      </c>
      <c r="CL124" s="81"/>
      <c r="CM124" s="33"/>
      <c r="CN124" s="34"/>
      <c r="CO124" s="34"/>
      <c r="CP124" s="35">
        <f>IF(CP123=0,0,CP123/CP$149*1000)</f>
        <v>0</v>
      </c>
      <c r="CQ124" s="81"/>
      <c r="CR124" s="33"/>
      <c r="CS124" s="50"/>
      <c r="CT124" s="35">
        <f>IF(CT123=0,0,CT123/CT$149*1000)</f>
        <v>0</v>
      </c>
      <c r="CU124" s="81"/>
      <c r="CV124" s="33"/>
      <c r="CW124" s="34"/>
      <c r="CX124" s="34"/>
      <c r="CY124" s="34"/>
      <c r="CZ124" s="34"/>
      <c r="DA124" s="35">
        <f>IF(DA123=0,0,DA123/DA$149*1000)</f>
        <v>0</v>
      </c>
      <c r="DB124" s="87"/>
      <c r="DC124" s="34"/>
      <c r="DD124" s="34"/>
      <c r="DE124" s="35">
        <f>IF(DE123=0,0,DE123/DE$149*1000)</f>
        <v>0</v>
      </c>
      <c r="DF124" s="87"/>
      <c r="DG124" s="34"/>
      <c r="DH124" s="34"/>
      <c r="DI124" s="34"/>
      <c r="DJ124" s="34"/>
      <c r="DK124" s="35">
        <f>IF(DK123=0,0,DK123/DK$149*1000)</f>
        <v>0</v>
      </c>
    </row>
    <row r="125" spans="1:115" ht="13.5" customHeight="1">
      <c r="A125" s="386"/>
      <c r="B125" s="388" t="s">
        <v>132</v>
      </c>
      <c r="C125" s="82"/>
      <c r="D125" s="8"/>
      <c r="E125" s="9">
        <f aca="true" t="shared" si="400" ref="E125:E134">C125*60+D125</f>
        <v>0</v>
      </c>
      <c r="F125" s="9">
        <v>30</v>
      </c>
      <c r="G125" s="76">
        <f>IF(F125&lt;&gt;0,IF(E125&gt;=F125,F125,0),0)</f>
        <v>0</v>
      </c>
      <c r="H125" s="82"/>
      <c r="I125" s="8"/>
      <c r="J125" s="9">
        <f aca="true" t="shared" si="401" ref="J125:J134">H125*60+I125</f>
        <v>0</v>
      </c>
      <c r="K125" s="76">
        <f>ROUNDDOWN(J125/30,0)</f>
        <v>0</v>
      </c>
      <c r="L125" s="82"/>
      <c r="M125" s="8"/>
      <c r="N125" s="9">
        <f aca="true" t="shared" si="402" ref="N125:N134">L125*60+M125</f>
        <v>0</v>
      </c>
      <c r="O125" s="9">
        <f>INT(N125/60)*60</f>
        <v>0</v>
      </c>
      <c r="P125" s="9">
        <f>IF(O125&lt;'タスク基本情報シート'!$E$18,O125,'タスク基本情報シート'!$E$18)</f>
        <v>0</v>
      </c>
      <c r="Q125" s="9">
        <f>LARGE(P125:P134,1)</f>
        <v>0</v>
      </c>
      <c r="R125" s="76">
        <f>Q125</f>
        <v>0</v>
      </c>
      <c r="S125" s="82"/>
      <c r="T125" s="8"/>
      <c r="U125" s="24">
        <f>S125*60+T125</f>
        <v>0</v>
      </c>
      <c r="V125" s="11">
        <f>IF(U125&lt;'タスク基本情報シート'!$E$20,U125,'タスク基本情報シート'!$E$20)</f>
        <v>0</v>
      </c>
      <c r="W125" s="82"/>
      <c r="X125" s="8"/>
      <c r="Y125" s="9">
        <f aca="true" t="shared" si="403" ref="Y125:Y134">W125*60+X125</f>
        <v>0</v>
      </c>
      <c r="Z125" s="9">
        <f>IF(Y125&lt;'タスク基本情報シート'!$E$13,Y125,'タスク基本情報シート'!$E$13)</f>
        <v>0</v>
      </c>
      <c r="AA125" s="9">
        <v>1</v>
      </c>
      <c r="AB125" s="76">
        <f>LARGE(Z125:Z134,AA125)</f>
        <v>0</v>
      </c>
      <c r="AD125" s="386"/>
      <c r="AE125" s="388" t="s">
        <v>156</v>
      </c>
      <c r="AF125" s="82"/>
      <c r="AG125" s="8"/>
      <c r="AH125" s="9">
        <f aca="true" t="shared" si="404" ref="AH125:AH134">AF125*60+AG125</f>
        <v>0</v>
      </c>
      <c r="AI125" s="9">
        <v>30</v>
      </c>
      <c r="AJ125" s="76">
        <f>IF(AI125&lt;&gt;0,IF(AH125&gt;=AI125,AI125,0),0)</f>
        <v>0</v>
      </c>
      <c r="AK125" s="82"/>
      <c r="AL125" s="8"/>
      <c r="AM125" s="9">
        <f aca="true" t="shared" si="405" ref="AM125:AM134">AK125*60+AL125</f>
        <v>0</v>
      </c>
      <c r="AN125" s="76">
        <f>ROUNDDOWN(AM125/30,0)</f>
        <v>0</v>
      </c>
      <c r="AO125" s="82"/>
      <c r="AP125" s="8"/>
      <c r="AQ125" s="9">
        <f aca="true" t="shared" si="406" ref="AQ125:AQ134">AO125*60+AP125</f>
        <v>0</v>
      </c>
      <c r="AR125" s="9">
        <f>INT(AQ125/60)*60</f>
        <v>0</v>
      </c>
      <c r="AS125" s="9">
        <f>IF(AR125&lt;'タスク基本情報シート'!$E$18,AR125,'タスク基本情報シート'!$E$18)</f>
        <v>0</v>
      </c>
      <c r="AT125" s="9">
        <f>LARGE(AS125:AS134,1)</f>
        <v>0</v>
      </c>
      <c r="AU125" s="76">
        <f>AT125</f>
        <v>0</v>
      </c>
      <c r="AV125" s="82"/>
      <c r="AW125" s="8"/>
      <c r="AX125" s="24">
        <f>AV125*60+AW125</f>
        <v>0</v>
      </c>
      <c r="AY125" s="11">
        <f>IF(AX125&lt;'タスク基本情報シート'!$E$20,AX125,'タスク基本情報シート'!$E$20)</f>
        <v>0</v>
      </c>
      <c r="AZ125" s="82"/>
      <c r="BA125" s="8"/>
      <c r="BB125" s="9">
        <f aca="true" t="shared" si="407" ref="BB125:BB134">AZ125*60+BA125</f>
        <v>0</v>
      </c>
      <c r="BC125" s="9">
        <f>IF(BB125&lt;'タスク基本情報シート'!$E$13,BB125,'タスク基本情報シート'!$E$13)</f>
        <v>0</v>
      </c>
      <c r="BD125" s="9">
        <v>1</v>
      </c>
      <c r="BE125" s="76">
        <f>LARGE(BC125:BC134,BD125)</f>
        <v>0</v>
      </c>
      <c r="BG125" s="386"/>
      <c r="BH125" s="388" t="s">
        <v>180</v>
      </c>
      <c r="BI125" s="82"/>
      <c r="BJ125" s="8"/>
      <c r="BK125" s="9">
        <f aca="true" t="shared" si="408" ref="BK125:BK134">BI125*60+BJ125</f>
        <v>0</v>
      </c>
      <c r="BL125" s="9">
        <v>30</v>
      </c>
      <c r="BM125" s="76">
        <f>IF(BL125&lt;&gt;0,IF(BK125&gt;=BL125,BL125,0),0)</f>
        <v>0</v>
      </c>
      <c r="BN125" s="82"/>
      <c r="BO125" s="8"/>
      <c r="BP125" s="9">
        <f aca="true" t="shared" si="409" ref="BP125:BP134">BN125*60+BO125</f>
        <v>0</v>
      </c>
      <c r="BQ125" s="76">
        <f>ROUNDDOWN(BP125/30,0)</f>
        <v>0</v>
      </c>
      <c r="BR125" s="82"/>
      <c r="BS125" s="8"/>
      <c r="BT125" s="9">
        <f aca="true" t="shared" si="410" ref="BT125:BT134">BR125*60+BS125</f>
        <v>0</v>
      </c>
      <c r="BU125" s="9">
        <f>INT(BT125/60)*60</f>
        <v>0</v>
      </c>
      <c r="BV125" s="9">
        <f>IF(BU125&lt;'タスク基本情報シート'!$E$18,BU125,'タスク基本情報シート'!$E$18)</f>
        <v>0</v>
      </c>
      <c r="BW125" s="9">
        <f>LARGE(BV125:BV134,1)</f>
        <v>0</v>
      </c>
      <c r="BX125" s="76">
        <f>BW125</f>
        <v>0</v>
      </c>
      <c r="BY125" s="82"/>
      <c r="BZ125" s="8"/>
      <c r="CA125" s="24">
        <f>BY125*60+BZ125</f>
        <v>0</v>
      </c>
      <c r="CB125" s="11">
        <f>IF(CA125&lt;'タスク基本情報シート'!$E$20,CA125,'タスク基本情報シート'!$E$20)</f>
        <v>0</v>
      </c>
      <c r="CC125" s="82"/>
      <c r="CD125" s="8"/>
      <c r="CE125" s="9">
        <f aca="true" t="shared" si="411" ref="CE125:CE134">CC125*60+CD125</f>
        <v>0</v>
      </c>
      <c r="CF125" s="9">
        <f>IF(CE125&lt;'タスク基本情報シート'!$E$13,CE125,'タスク基本情報シート'!$E$13)</f>
        <v>0</v>
      </c>
      <c r="CG125" s="9">
        <v>1</v>
      </c>
      <c r="CH125" s="76">
        <f>LARGE(CF125:CF134,CG125)</f>
        <v>0</v>
      </c>
      <c r="CJ125" s="386"/>
      <c r="CK125" s="388" t="s">
        <v>204</v>
      </c>
      <c r="CL125" s="82"/>
      <c r="CM125" s="8"/>
      <c r="CN125" s="9">
        <f aca="true" t="shared" si="412" ref="CN125:CN134">CL125*60+CM125</f>
        <v>0</v>
      </c>
      <c r="CO125" s="9">
        <v>30</v>
      </c>
      <c r="CP125" s="76">
        <f>IF(CO125&lt;&gt;0,IF(CN125&gt;=CO125,CO125,0),0)</f>
        <v>0</v>
      </c>
      <c r="CQ125" s="82"/>
      <c r="CR125" s="8"/>
      <c r="CS125" s="9">
        <f aca="true" t="shared" si="413" ref="CS125:CS134">CQ125*60+CR125</f>
        <v>0</v>
      </c>
      <c r="CT125" s="76">
        <f>ROUNDDOWN(CS125/30,0)</f>
        <v>0</v>
      </c>
      <c r="CU125" s="82"/>
      <c r="CV125" s="8"/>
      <c r="CW125" s="9">
        <f aca="true" t="shared" si="414" ref="CW125:CW134">CU125*60+CV125</f>
        <v>0</v>
      </c>
      <c r="CX125" s="9">
        <f>INT(CW125/60)*60</f>
        <v>0</v>
      </c>
      <c r="CY125" s="9">
        <f>IF(CX125&lt;'タスク基本情報シート'!$E$18,CX125,'タスク基本情報シート'!$E$18)</f>
        <v>0</v>
      </c>
      <c r="CZ125" s="9">
        <f>LARGE(CY125:CY134,1)</f>
        <v>0</v>
      </c>
      <c r="DA125" s="76">
        <f>CZ125</f>
        <v>0</v>
      </c>
      <c r="DB125" s="82"/>
      <c r="DC125" s="8"/>
      <c r="DD125" s="24">
        <f>DB125*60+DC125</f>
        <v>0</v>
      </c>
      <c r="DE125" s="11">
        <f>IF(DD125&lt;'タスク基本情報シート'!$E$20,DD125,'タスク基本情報シート'!$E$20)</f>
        <v>0</v>
      </c>
      <c r="DF125" s="82"/>
      <c r="DG125" s="8"/>
      <c r="DH125" s="9">
        <f aca="true" t="shared" si="415" ref="DH125:DH134">DF125*60+DG125</f>
        <v>0</v>
      </c>
      <c r="DI125" s="9">
        <f>IF(DH125&lt;'タスク基本情報シート'!$E$13,DH125,'タスク基本情報シート'!$E$13)</f>
        <v>0</v>
      </c>
      <c r="DJ125" s="9">
        <v>1</v>
      </c>
      <c r="DK125" s="76">
        <f>LARGE(DI125:DI134,DJ125)</f>
        <v>0</v>
      </c>
    </row>
    <row r="126" spans="1:115" ht="13.5" customHeight="1">
      <c r="A126" s="387"/>
      <c r="B126" s="389"/>
      <c r="C126" s="83"/>
      <c r="D126" s="12"/>
      <c r="E126" s="13">
        <f t="shared" si="400"/>
        <v>0</v>
      </c>
      <c r="F126" s="13">
        <f>IF(G125=0,F125,F125+15)</f>
        <v>30</v>
      </c>
      <c r="G126" s="15">
        <f aca="true" t="shared" si="416" ref="G126:G134">IF(F126&lt;&gt;0,IF(E126&gt;=F126,F126,0),0)</f>
        <v>0</v>
      </c>
      <c r="H126" s="83"/>
      <c r="I126" s="12"/>
      <c r="J126" s="47">
        <f t="shared" si="401"/>
        <v>0</v>
      </c>
      <c r="K126" s="15">
        <f aca="true" t="shared" si="417" ref="K126:K134">ROUNDDOWN(J126/30,0)</f>
        <v>0</v>
      </c>
      <c r="L126" s="83"/>
      <c r="M126" s="12"/>
      <c r="N126" s="13">
        <f t="shared" si="402"/>
        <v>0</v>
      </c>
      <c r="O126" s="13">
        <f aca="true" t="shared" si="418" ref="O126:O134">INT(N126/60)*60</f>
        <v>0</v>
      </c>
      <c r="P126" s="13">
        <f>IF(O126&lt;'タスク基本情報シート'!$E$18,O126,'タスク基本情報シート'!$E$18)</f>
        <v>0</v>
      </c>
      <c r="Q126" s="13">
        <f>LARGE(P125:P134,2)</f>
        <v>0</v>
      </c>
      <c r="R126" s="15">
        <f>IF(Q126&lt;=(R125-60),Q126,IF((R125-60)&lt;0,0,(R125-60)))</f>
        <v>0</v>
      </c>
      <c r="S126" s="83"/>
      <c r="T126" s="12"/>
      <c r="U126" s="26">
        <f aca="true" t="shared" si="419" ref="U126:U132">S126*60+T126</f>
        <v>0</v>
      </c>
      <c r="V126" s="15">
        <f>IF(U126&lt;'タスク基本情報シート'!$E$20,U126,'タスク基本情報シート'!$E$20)</f>
        <v>0</v>
      </c>
      <c r="W126" s="83"/>
      <c r="X126" s="12"/>
      <c r="Y126" s="13">
        <f t="shared" si="403"/>
        <v>0</v>
      </c>
      <c r="Z126" s="13">
        <f>IF(Y126&lt;'タスク基本情報シート'!$E$13,Y126,'タスク基本情報シート'!$E$13)</f>
        <v>0</v>
      </c>
      <c r="AA126" s="13">
        <v>2</v>
      </c>
      <c r="AB126" s="15">
        <f>LARGE(Z125:Z134,AA126)</f>
        <v>0</v>
      </c>
      <c r="AD126" s="387"/>
      <c r="AE126" s="389"/>
      <c r="AF126" s="83"/>
      <c r="AG126" s="12"/>
      <c r="AH126" s="13">
        <f t="shared" si="404"/>
        <v>0</v>
      </c>
      <c r="AI126" s="13">
        <f>IF(AJ125=0,AI125,AI125+15)</f>
        <v>30</v>
      </c>
      <c r="AJ126" s="15">
        <f aca="true" t="shared" si="420" ref="AJ126:AJ134">IF(AI126&lt;&gt;0,IF(AH126&gt;=AI126,AI126,0),0)</f>
        <v>0</v>
      </c>
      <c r="AK126" s="83"/>
      <c r="AL126" s="12"/>
      <c r="AM126" s="47">
        <f t="shared" si="405"/>
        <v>0</v>
      </c>
      <c r="AN126" s="15">
        <f aca="true" t="shared" si="421" ref="AN126:AN134">ROUNDDOWN(AM126/30,0)</f>
        <v>0</v>
      </c>
      <c r="AO126" s="83"/>
      <c r="AP126" s="12"/>
      <c r="AQ126" s="13">
        <f t="shared" si="406"/>
        <v>0</v>
      </c>
      <c r="AR126" s="13">
        <f aca="true" t="shared" si="422" ref="AR126:AR134">INT(AQ126/60)*60</f>
        <v>0</v>
      </c>
      <c r="AS126" s="13">
        <f>IF(AR126&lt;'タスク基本情報シート'!$E$18,AR126,'タスク基本情報シート'!$E$18)</f>
        <v>0</v>
      </c>
      <c r="AT126" s="13">
        <f>LARGE(AS125:AS134,2)</f>
        <v>0</v>
      </c>
      <c r="AU126" s="15">
        <f>IF(AT126&lt;=(AU125-60),AT126,IF((AU125-60)&lt;0,0,(AU125-60)))</f>
        <v>0</v>
      </c>
      <c r="AV126" s="83"/>
      <c r="AW126" s="12"/>
      <c r="AX126" s="26">
        <f aca="true" t="shared" si="423" ref="AX126:AX132">AV126*60+AW126</f>
        <v>0</v>
      </c>
      <c r="AY126" s="15">
        <f>IF(AX126&lt;'タスク基本情報シート'!$E$20,AX126,'タスク基本情報シート'!$E$20)</f>
        <v>0</v>
      </c>
      <c r="AZ126" s="83"/>
      <c r="BA126" s="12"/>
      <c r="BB126" s="13">
        <f t="shared" si="407"/>
        <v>0</v>
      </c>
      <c r="BC126" s="13">
        <f>IF(BB126&lt;'タスク基本情報シート'!$E$13,BB126,'タスク基本情報シート'!$E$13)</f>
        <v>0</v>
      </c>
      <c r="BD126" s="13">
        <v>2</v>
      </c>
      <c r="BE126" s="15">
        <f>LARGE(BC125:BC134,BD126)</f>
        <v>0</v>
      </c>
      <c r="BG126" s="387"/>
      <c r="BH126" s="389"/>
      <c r="BI126" s="83"/>
      <c r="BJ126" s="12"/>
      <c r="BK126" s="13">
        <f t="shared" si="408"/>
        <v>0</v>
      </c>
      <c r="BL126" s="13">
        <f>IF(BM125=0,BL125,BL125+15)</f>
        <v>30</v>
      </c>
      <c r="BM126" s="15">
        <f aca="true" t="shared" si="424" ref="BM126:BM134">IF(BL126&lt;&gt;0,IF(BK126&gt;=BL126,BL126,0),0)</f>
        <v>0</v>
      </c>
      <c r="BN126" s="83"/>
      <c r="BO126" s="12"/>
      <c r="BP126" s="47">
        <f t="shared" si="409"/>
        <v>0</v>
      </c>
      <c r="BQ126" s="15">
        <f aca="true" t="shared" si="425" ref="BQ126:BQ134">ROUNDDOWN(BP126/30,0)</f>
        <v>0</v>
      </c>
      <c r="BR126" s="83"/>
      <c r="BS126" s="12"/>
      <c r="BT126" s="13">
        <f t="shared" si="410"/>
        <v>0</v>
      </c>
      <c r="BU126" s="13">
        <f aca="true" t="shared" si="426" ref="BU126:BU134">INT(BT126/60)*60</f>
        <v>0</v>
      </c>
      <c r="BV126" s="13">
        <f>IF(BU126&lt;'タスク基本情報シート'!$E$18,BU126,'タスク基本情報シート'!$E$18)</f>
        <v>0</v>
      </c>
      <c r="BW126" s="13">
        <f>LARGE(BV125:BV134,2)</f>
        <v>0</v>
      </c>
      <c r="BX126" s="15">
        <f>IF(BW126&lt;=(BX125-60),BW126,IF((BX125-60)&lt;0,0,(BX125-60)))</f>
        <v>0</v>
      </c>
      <c r="BY126" s="83"/>
      <c r="BZ126" s="12"/>
      <c r="CA126" s="26">
        <f aca="true" t="shared" si="427" ref="CA126:CA132">BY126*60+BZ126</f>
        <v>0</v>
      </c>
      <c r="CB126" s="15">
        <f>IF(CA126&lt;'タスク基本情報シート'!$E$20,CA126,'タスク基本情報シート'!$E$20)</f>
        <v>0</v>
      </c>
      <c r="CC126" s="83"/>
      <c r="CD126" s="12"/>
      <c r="CE126" s="13">
        <f t="shared" si="411"/>
        <v>0</v>
      </c>
      <c r="CF126" s="13">
        <f>IF(CE126&lt;'タスク基本情報シート'!$E$13,CE126,'タスク基本情報シート'!$E$13)</f>
        <v>0</v>
      </c>
      <c r="CG126" s="13">
        <v>2</v>
      </c>
      <c r="CH126" s="15">
        <f>LARGE(CF125:CF134,CG126)</f>
        <v>0</v>
      </c>
      <c r="CJ126" s="387"/>
      <c r="CK126" s="389"/>
      <c r="CL126" s="83"/>
      <c r="CM126" s="12"/>
      <c r="CN126" s="13">
        <f t="shared" si="412"/>
        <v>0</v>
      </c>
      <c r="CO126" s="13">
        <f>IF(CP125=0,CO125,CO125+15)</f>
        <v>30</v>
      </c>
      <c r="CP126" s="15">
        <f aca="true" t="shared" si="428" ref="CP126:CP134">IF(CO126&lt;&gt;0,IF(CN126&gt;=CO126,CO126,0),0)</f>
        <v>0</v>
      </c>
      <c r="CQ126" s="83"/>
      <c r="CR126" s="12"/>
      <c r="CS126" s="47">
        <f t="shared" si="413"/>
        <v>0</v>
      </c>
      <c r="CT126" s="15">
        <f aca="true" t="shared" si="429" ref="CT126:CT134">ROUNDDOWN(CS126/30,0)</f>
        <v>0</v>
      </c>
      <c r="CU126" s="83"/>
      <c r="CV126" s="12"/>
      <c r="CW126" s="13">
        <f t="shared" si="414"/>
        <v>0</v>
      </c>
      <c r="CX126" s="13">
        <f aca="true" t="shared" si="430" ref="CX126:CX134">INT(CW126/60)*60</f>
        <v>0</v>
      </c>
      <c r="CY126" s="13">
        <f>IF(CX126&lt;'タスク基本情報シート'!$E$18,CX126,'タスク基本情報シート'!$E$18)</f>
        <v>0</v>
      </c>
      <c r="CZ126" s="13">
        <f>LARGE(CY125:CY134,2)</f>
        <v>0</v>
      </c>
      <c r="DA126" s="15">
        <f>IF(CZ126&lt;=(DA125-60),CZ126,IF((DA125-60)&lt;0,0,(DA125-60)))</f>
        <v>0</v>
      </c>
      <c r="DB126" s="83"/>
      <c r="DC126" s="12"/>
      <c r="DD126" s="26">
        <f aca="true" t="shared" si="431" ref="DD126:DD132">DB126*60+DC126</f>
        <v>0</v>
      </c>
      <c r="DE126" s="15">
        <f>IF(DD126&lt;'タスク基本情報シート'!$E$20,DD126,'タスク基本情報シート'!$E$20)</f>
        <v>0</v>
      </c>
      <c r="DF126" s="83"/>
      <c r="DG126" s="12"/>
      <c r="DH126" s="13">
        <f t="shared" si="415"/>
        <v>0</v>
      </c>
      <c r="DI126" s="13">
        <f>IF(DH126&lt;'タスク基本情報シート'!$E$13,DH126,'タスク基本情報シート'!$E$13)</f>
        <v>0</v>
      </c>
      <c r="DJ126" s="13">
        <v>2</v>
      </c>
      <c r="DK126" s="15">
        <f>LARGE(DI125:DI134,DJ126)</f>
        <v>0</v>
      </c>
    </row>
    <row r="127" spans="1:115" ht="13.5" customHeight="1">
      <c r="A127" s="390">
        <f>IF(VLOOKUP(B125,'選手基本情報シート'!$B$4:$C$51,2)&lt;&gt;0,VLOOKUP(B125,'選手基本情報シート'!$B$4:$C$51,2),"")</f>
      </c>
      <c r="B127" s="391"/>
      <c r="C127" s="83"/>
      <c r="D127" s="12"/>
      <c r="E127" s="13">
        <f t="shared" si="400"/>
        <v>0</v>
      </c>
      <c r="F127" s="13">
        <f aca="true" t="shared" si="432" ref="F127:F134">IF(G126=0,F126,F126+15)</f>
        <v>30</v>
      </c>
      <c r="G127" s="15">
        <f t="shared" si="416"/>
        <v>0</v>
      </c>
      <c r="H127" s="83"/>
      <c r="I127" s="12"/>
      <c r="J127" s="47">
        <f t="shared" si="401"/>
        <v>0</v>
      </c>
      <c r="K127" s="15">
        <f t="shared" si="417"/>
        <v>0</v>
      </c>
      <c r="L127" s="83"/>
      <c r="M127" s="12"/>
      <c r="N127" s="13">
        <f t="shared" si="402"/>
        <v>0</v>
      </c>
      <c r="O127" s="13">
        <f t="shared" si="418"/>
        <v>0</v>
      </c>
      <c r="P127" s="13">
        <f>IF(O127&lt;'タスク基本情報シート'!$E$18,O127,'タスク基本情報シート'!$E$18)</f>
        <v>0</v>
      </c>
      <c r="Q127" s="13">
        <f>LARGE(P125:P134,3)</f>
        <v>0</v>
      </c>
      <c r="R127" s="15">
        <f aca="true" t="shared" si="433" ref="R127:R134">IF(Q127&lt;=(R126-60),Q127,IF((R126-60)&lt;0,0,(R126-60)))</f>
        <v>0</v>
      </c>
      <c r="S127" s="83"/>
      <c r="T127" s="12"/>
      <c r="U127" s="26">
        <f t="shared" si="419"/>
        <v>0</v>
      </c>
      <c r="V127" s="15">
        <f>IF(U127&lt;'タスク基本情報シート'!$E$20,U127,'タスク基本情報シート'!$E$20)</f>
        <v>0</v>
      </c>
      <c r="W127" s="83"/>
      <c r="X127" s="12"/>
      <c r="Y127" s="13">
        <f t="shared" si="403"/>
        <v>0</v>
      </c>
      <c r="Z127" s="13">
        <f>IF(Y127&lt;'タスク基本情報シート'!$E$13,Y127,'タスク基本情報シート'!$E$13)</f>
        <v>0</v>
      </c>
      <c r="AA127" s="13">
        <v>3</v>
      </c>
      <c r="AB127" s="15">
        <f>LARGE(Z125:Z134,AA127)</f>
        <v>0</v>
      </c>
      <c r="AD127" s="390">
        <f>IF(VLOOKUP(AE125,'選手基本情報シート'!$B$4:$C$51,2)&lt;&gt;0,VLOOKUP(AE125,'選手基本情報シート'!$B$4:$C$51,2),"")</f>
      </c>
      <c r="AE127" s="391"/>
      <c r="AF127" s="83"/>
      <c r="AG127" s="12"/>
      <c r="AH127" s="13">
        <f t="shared" si="404"/>
        <v>0</v>
      </c>
      <c r="AI127" s="13">
        <f aca="true" t="shared" si="434" ref="AI127:AI134">IF(AJ126=0,AI126,AI126+15)</f>
        <v>30</v>
      </c>
      <c r="AJ127" s="15">
        <f t="shared" si="420"/>
        <v>0</v>
      </c>
      <c r="AK127" s="83"/>
      <c r="AL127" s="12"/>
      <c r="AM127" s="47">
        <f t="shared" si="405"/>
        <v>0</v>
      </c>
      <c r="AN127" s="15">
        <f t="shared" si="421"/>
        <v>0</v>
      </c>
      <c r="AO127" s="83"/>
      <c r="AP127" s="12"/>
      <c r="AQ127" s="13">
        <f t="shared" si="406"/>
        <v>0</v>
      </c>
      <c r="AR127" s="13">
        <f t="shared" si="422"/>
        <v>0</v>
      </c>
      <c r="AS127" s="13">
        <f>IF(AR127&lt;'タスク基本情報シート'!$E$18,AR127,'タスク基本情報シート'!$E$18)</f>
        <v>0</v>
      </c>
      <c r="AT127" s="13">
        <f>LARGE(AS125:AS134,3)</f>
        <v>0</v>
      </c>
      <c r="AU127" s="15">
        <f aca="true" t="shared" si="435" ref="AU127:AU134">IF(AT127&lt;=(AU126-60),AT127,IF((AU126-60)&lt;0,0,(AU126-60)))</f>
        <v>0</v>
      </c>
      <c r="AV127" s="83"/>
      <c r="AW127" s="12"/>
      <c r="AX127" s="26">
        <f t="shared" si="423"/>
        <v>0</v>
      </c>
      <c r="AY127" s="15">
        <f>IF(AX127&lt;'タスク基本情報シート'!$E$20,AX127,'タスク基本情報シート'!$E$20)</f>
        <v>0</v>
      </c>
      <c r="AZ127" s="83"/>
      <c r="BA127" s="12"/>
      <c r="BB127" s="13">
        <f t="shared" si="407"/>
        <v>0</v>
      </c>
      <c r="BC127" s="13">
        <f>IF(BB127&lt;'タスク基本情報シート'!$E$13,BB127,'タスク基本情報シート'!$E$13)</f>
        <v>0</v>
      </c>
      <c r="BD127" s="13">
        <v>3</v>
      </c>
      <c r="BE127" s="15">
        <f>LARGE(BC125:BC134,BD127)</f>
        <v>0</v>
      </c>
      <c r="BG127" s="390">
        <f>IF(VLOOKUP(BH125,'選手基本情報シート'!$B$4:$C$51,2)&lt;&gt;0,VLOOKUP(BH125,'選手基本情報シート'!$B$4:$C$51,2),"")</f>
      </c>
      <c r="BH127" s="391"/>
      <c r="BI127" s="83"/>
      <c r="BJ127" s="12"/>
      <c r="BK127" s="13">
        <f t="shared" si="408"/>
        <v>0</v>
      </c>
      <c r="BL127" s="13">
        <f aca="true" t="shared" si="436" ref="BL127:BL134">IF(BM126=0,BL126,BL126+15)</f>
        <v>30</v>
      </c>
      <c r="BM127" s="15">
        <f t="shared" si="424"/>
        <v>0</v>
      </c>
      <c r="BN127" s="83"/>
      <c r="BO127" s="12"/>
      <c r="BP127" s="47">
        <f t="shared" si="409"/>
        <v>0</v>
      </c>
      <c r="BQ127" s="15">
        <f t="shared" si="425"/>
        <v>0</v>
      </c>
      <c r="BR127" s="83"/>
      <c r="BS127" s="12"/>
      <c r="BT127" s="13">
        <f t="shared" si="410"/>
        <v>0</v>
      </c>
      <c r="BU127" s="13">
        <f t="shared" si="426"/>
        <v>0</v>
      </c>
      <c r="BV127" s="13">
        <f>IF(BU127&lt;'タスク基本情報シート'!$E$18,BU127,'タスク基本情報シート'!$E$18)</f>
        <v>0</v>
      </c>
      <c r="BW127" s="13">
        <f>LARGE(BV125:BV134,3)</f>
        <v>0</v>
      </c>
      <c r="BX127" s="15">
        <f aca="true" t="shared" si="437" ref="BX127:BX134">IF(BW127&lt;=(BX126-60),BW127,IF((BX126-60)&lt;0,0,(BX126-60)))</f>
        <v>0</v>
      </c>
      <c r="BY127" s="83"/>
      <c r="BZ127" s="12"/>
      <c r="CA127" s="26">
        <f t="shared" si="427"/>
        <v>0</v>
      </c>
      <c r="CB127" s="15">
        <f>IF(CA127&lt;'タスク基本情報シート'!$E$20,CA127,'タスク基本情報シート'!$E$20)</f>
        <v>0</v>
      </c>
      <c r="CC127" s="83"/>
      <c r="CD127" s="12"/>
      <c r="CE127" s="13">
        <f t="shared" si="411"/>
        <v>0</v>
      </c>
      <c r="CF127" s="13">
        <f>IF(CE127&lt;'タスク基本情報シート'!$E$13,CE127,'タスク基本情報シート'!$E$13)</f>
        <v>0</v>
      </c>
      <c r="CG127" s="13">
        <v>3</v>
      </c>
      <c r="CH127" s="15">
        <f>LARGE(CF125:CF134,CG127)</f>
        <v>0</v>
      </c>
      <c r="CJ127" s="390">
        <f>IF(VLOOKUP(CK125,'選手基本情報シート'!$B$4:$C$51,2)&lt;&gt;0,VLOOKUP(CK125,'選手基本情報シート'!$B$4:$C$51,2),"")</f>
      </c>
      <c r="CK127" s="391"/>
      <c r="CL127" s="83"/>
      <c r="CM127" s="12"/>
      <c r="CN127" s="13">
        <f t="shared" si="412"/>
        <v>0</v>
      </c>
      <c r="CO127" s="13">
        <f aca="true" t="shared" si="438" ref="CO127:CO134">IF(CP126=0,CO126,CO126+15)</f>
        <v>30</v>
      </c>
      <c r="CP127" s="15">
        <f t="shared" si="428"/>
        <v>0</v>
      </c>
      <c r="CQ127" s="83"/>
      <c r="CR127" s="12"/>
      <c r="CS127" s="47">
        <f t="shared" si="413"/>
        <v>0</v>
      </c>
      <c r="CT127" s="15">
        <f t="shared" si="429"/>
        <v>0</v>
      </c>
      <c r="CU127" s="83"/>
      <c r="CV127" s="12"/>
      <c r="CW127" s="13">
        <f t="shared" si="414"/>
        <v>0</v>
      </c>
      <c r="CX127" s="13">
        <f t="shared" si="430"/>
        <v>0</v>
      </c>
      <c r="CY127" s="13">
        <f>IF(CX127&lt;'タスク基本情報シート'!$E$18,CX127,'タスク基本情報シート'!$E$18)</f>
        <v>0</v>
      </c>
      <c r="CZ127" s="13">
        <f>LARGE(CY125:CY134,3)</f>
        <v>0</v>
      </c>
      <c r="DA127" s="15">
        <f aca="true" t="shared" si="439" ref="DA127:DA134">IF(CZ127&lt;=(DA126-60),CZ127,IF((DA126-60)&lt;0,0,(DA126-60)))</f>
        <v>0</v>
      </c>
      <c r="DB127" s="83"/>
      <c r="DC127" s="12"/>
      <c r="DD127" s="26">
        <f t="shared" si="431"/>
        <v>0</v>
      </c>
      <c r="DE127" s="15">
        <f>IF(DD127&lt;'タスク基本情報シート'!$E$20,DD127,'タスク基本情報シート'!$E$20)</f>
        <v>0</v>
      </c>
      <c r="DF127" s="83"/>
      <c r="DG127" s="12"/>
      <c r="DH127" s="13">
        <f t="shared" si="415"/>
        <v>0</v>
      </c>
      <c r="DI127" s="13">
        <f>IF(DH127&lt;'タスク基本情報シート'!$E$13,DH127,'タスク基本情報シート'!$E$13)</f>
        <v>0</v>
      </c>
      <c r="DJ127" s="13">
        <v>3</v>
      </c>
      <c r="DK127" s="15">
        <f>LARGE(DI125:DI134,DJ127)</f>
        <v>0</v>
      </c>
    </row>
    <row r="128" spans="1:115" ht="13.5" customHeight="1">
      <c r="A128" s="390"/>
      <c r="B128" s="391"/>
      <c r="C128" s="83"/>
      <c r="D128" s="12"/>
      <c r="E128" s="13">
        <f t="shared" si="400"/>
        <v>0</v>
      </c>
      <c r="F128" s="13">
        <f t="shared" si="432"/>
        <v>30</v>
      </c>
      <c r="G128" s="15">
        <f t="shared" si="416"/>
        <v>0</v>
      </c>
      <c r="H128" s="83"/>
      <c r="I128" s="12"/>
      <c r="J128" s="47">
        <f t="shared" si="401"/>
        <v>0</v>
      </c>
      <c r="K128" s="15">
        <f t="shared" si="417"/>
        <v>0</v>
      </c>
      <c r="L128" s="83"/>
      <c r="M128" s="12"/>
      <c r="N128" s="13">
        <f t="shared" si="402"/>
        <v>0</v>
      </c>
      <c r="O128" s="13">
        <f t="shared" si="418"/>
        <v>0</v>
      </c>
      <c r="P128" s="13">
        <f>IF(O128&lt;'タスク基本情報シート'!$E$18,O128,'タスク基本情報シート'!$E$18)</f>
        <v>0</v>
      </c>
      <c r="Q128" s="13">
        <f>LARGE(P125:P134,4)</f>
        <v>0</v>
      </c>
      <c r="R128" s="15">
        <f t="shared" si="433"/>
        <v>0</v>
      </c>
      <c r="S128" s="83"/>
      <c r="T128" s="12"/>
      <c r="U128" s="26">
        <f t="shared" si="419"/>
        <v>0</v>
      </c>
      <c r="V128" s="15">
        <f>IF(U128&lt;'タスク基本情報シート'!$E$20,U128,'タスク基本情報シート'!$E$20)</f>
        <v>0</v>
      </c>
      <c r="W128" s="83"/>
      <c r="X128" s="12"/>
      <c r="Y128" s="13">
        <f t="shared" si="403"/>
        <v>0</v>
      </c>
      <c r="Z128" s="13">
        <f>IF(Y128&lt;'タスク基本情報シート'!$E$13,Y128,'タスク基本情報シート'!$E$13)</f>
        <v>0</v>
      </c>
      <c r="AA128" s="46"/>
      <c r="AB128" s="90"/>
      <c r="AD128" s="390"/>
      <c r="AE128" s="391"/>
      <c r="AF128" s="83"/>
      <c r="AG128" s="12"/>
      <c r="AH128" s="13">
        <f t="shared" si="404"/>
        <v>0</v>
      </c>
      <c r="AI128" s="13">
        <f t="shared" si="434"/>
        <v>30</v>
      </c>
      <c r="AJ128" s="15">
        <f t="shared" si="420"/>
        <v>0</v>
      </c>
      <c r="AK128" s="83"/>
      <c r="AL128" s="12"/>
      <c r="AM128" s="47">
        <f t="shared" si="405"/>
        <v>0</v>
      </c>
      <c r="AN128" s="15">
        <f t="shared" si="421"/>
        <v>0</v>
      </c>
      <c r="AO128" s="83"/>
      <c r="AP128" s="12"/>
      <c r="AQ128" s="13">
        <f t="shared" si="406"/>
        <v>0</v>
      </c>
      <c r="AR128" s="13">
        <f t="shared" si="422"/>
        <v>0</v>
      </c>
      <c r="AS128" s="13">
        <f>IF(AR128&lt;'タスク基本情報シート'!$E$18,AR128,'タスク基本情報シート'!$E$18)</f>
        <v>0</v>
      </c>
      <c r="AT128" s="13">
        <f>LARGE(AS125:AS134,4)</f>
        <v>0</v>
      </c>
      <c r="AU128" s="15">
        <f t="shared" si="435"/>
        <v>0</v>
      </c>
      <c r="AV128" s="83"/>
      <c r="AW128" s="12"/>
      <c r="AX128" s="26">
        <f t="shared" si="423"/>
        <v>0</v>
      </c>
      <c r="AY128" s="15">
        <f>IF(AX128&lt;'タスク基本情報シート'!$E$20,AX128,'タスク基本情報シート'!$E$20)</f>
        <v>0</v>
      </c>
      <c r="AZ128" s="83"/>
      <c r="BA128" s="12"/>
      <c r="BB128" s="13">
        <f t="shared" si="407"/>
        <v>0</v>
      </c>
      <c r="BC128" s="13">
        <f>IF(BB128&lt;'タスク基本情報シート'!$E$13,BB128,'タスク基本情報シート'!$E$13)</f>
        <v>0</v>
      </c>
      <c r="BD128" s="46"/>
      <c r="BE128" s="90"/>
      <c r="BG128" s="390"/>
      <c r="BH128" s="391"/>
      <c r="BI128" s="83"/>
      <c r="BJ128" s="12"/>
      <c r="BK128" s="13">
        <f t="shared" si="408"/>
        <v>0</v>
      </c>
      <c r="BL128" s="13">
        <f t="shared" si="436"/>
        <v>30</v>
      </c>
      <c r="BM128" s="15">
        <f t="shared" si="424"/>
        <v>0</v>
      </c>
      <c r="BN128" s="83"/>
      <c r="BO128" s="12"/>
      <c r="BP128" s="47">
        <f t="shared" si="409"/>
        <v>0</v>
      </c>
      <c r="BQ128" s="15">
        <f t="shared" si="425"/>
        <v>0</v>
      </c>
      <c r="BR128" s="83"/>
      <c r="BS128" s="12"/>
      <c r="BT128" s="13">
        <f t="shared" si="410"/>
        <v>0</v>
      </c>
      <c r="BU128" s="13">
        <f t="shared" si="426"/>
        <v>0</v>
      </c>
      <c r="BV128" s="13">
        <f>IF(BU128&lt;'タスク基本情報シート'!$E$18,BU128,'タスク基本情報シート'!$E$18)</f>
        <v>0</v>
      </c>
      <c r="BW128" s="13">
        <f>LARGE(BV125:BV134,4)</f>
        <v>0</v>
      </c>
      <c r="BX128" s="15">
        <f t="shared" si="437"/>
        <v>0</v>
      </c>
      <c r="BY128" s="83"/>
      <c r="BZ128" s="12"/>
      <c r="CA128" s="26">
        <f t="shared" si="427"/>
        <v>0</v>
      </c>
      <c r="CB128" s="15">
        <f>IF(CA128&lt;'タスク基本情報シート'!$E$20,CA128,'タスク基本情報シート'!$E$20)</f>
        <v>0</v>
      </c>
      <c r="CC128" s="83"/>
      <c r="CD128" s="12"/>
      <c r="CE128" s="13">
        <f t="shared" si="411"/>
        <v>0</v>
      </c>
      <c r="CF128" s="13">
        <f>IF(CE128&lt;'タスク基本情報シート'!$E$13,CE128,'タスク基本情報シート'!$E$13)</f>
        <v>0</v>
      </c>
      <c r="CG128" s="46"/>
      <c r="CH128" s="90"/>
      <c r="CJ128" s="390"/>
      <c r="CK128" s="391"/>
      <c r="CL128" s="83"/>
      <c r="CM128" s="12"/>
      <c r="CN128" s="13">
        <f t="shared" si="412"/>
        <v>0</v>
      </c>
      <c r="CO128" s="13">
        <f t="shared" si="438"/>
        <v>30</v>
      </c>
      <c r="CP128" s="15">
        <f t="shared" si="428"/>
        <v>0</v>
      </c>
      <c r="CQ128" s="83"/>
      <c r="CR128" s="12"/>
      <c r="CS128" s="47">
        <f t="shared" si="413"/>
        <v>0</v>
      </c>
      <c r="CT128" s="15">
        <f t="shared" si="429"/>
        <v>0</v>
      </c>
      <c r="CU128" s="83"/>
      <c r="CV128" s="12"/>
      <c r="CW128" s="13">
        <f t="shared" si="414"/>
        <v>0</v>
      </c>
      <c r="CX128" s="13">
        <f t="shared" si="430"/>
        <v>0</v>
      </c>
      <c r="CY128" s="13">
        <f>IF(CX128&lt;'タスク基本情報シート'!$E$18,CX128,'タスク基本情報シート'!$E$18)</f>
        <v>0</v>
      </c>
      <c r="CZ128" s="13">
        <f>LARGE(CY125:CY134,4)</f>
        <v>0</v>
      </c>
      <c r="DA128" s="15">
        <f t="shared" si="439"/>
        <v>0</v>
      </c>
      <c r="DB128" s="83"/>
      <c r="DC128" s="12"/>
      <c r="DD128" s="26">
        <f t="shared" si="431"/>
        <v>0</v>
      </c>
      <c r="DE128" s="15">
        <f>IF(DD128&lt;'タスク基本情報シート'!$E$20,DD128,'タスク基本情報シート'!$E$20)</f>
        <v>0</v>
      </c>
      <c r="DF128" s="83"/>
      <c r="DG128" s="12"/>
      <c r="DH128" s="13">
        <f t="shared" si="415"/>
        <v>0</v>
      </c>
      <c r="DI128" s="13">
        <f>IF(DH128&lt;'タスク基本情報シート'!$E$13,DH128,'タスク基本情報シート'!$E$13)</f>
        <v>0</v>
      </c>
      <c r="DJ128" s="46"/>
      <c r="DK128" s="90"/>
    </row>
    <row r="129" spans="1:115" ht="13.5" customHeight="1">
      <c r="A129" s="390"/>
      <c r="B129" s="391"/>
      <c r="C129" s="83"/>
      <c r="D129" s="12"/>
      <c r="E129" s="13">
        <f t="shared" si="400"/>
        <v>0</v>
      </c>
      <c r="F129" s="13">
        <f t="shared" si="432"/>
        <v>30</v>
      </c>
      <c r="G129" s="15">
        <f t="shared" si="416"/>
        <v>0</v>
      </c>
      <c r="H129" s="83"/>
      <c r="I129" s="12"/>
      <c r="J129" s="47">
        <f t="shared" si="401"/>
        <v>0</v>
      </c>
      <c r="K129" s="15">
        <f t="shared" si="417"/>
        <v>0</v>
      </c>
      <c r="L129" s="83"/>
      <c r="M129" s="12"/>
      <c r="N129" s="13">
        <f t="shared" si="402"/>
        <v>0</v>
      </c>
      <c r="O129" s="13">
        <f t="shared" si="418"/>
        <v>0</v>
      </c>
      <c r="P129" s="13">
        <f>IF(O129&lt;'タスク基本情報シート'!$E$18,O129,'タスク基本情報シート'!$E$18)</f>
        <v>0</v>
      </c>
      <c r="Q129" s="13">
        <f>LARGE(P125:P134,5)</f>
        <v>0</v>
      </c>
      <c r="R129" s="15">
        <f t="shared" si="433"/>
        <v>0</v>
      </c>
      <c r="S129" s="83"/>
      <c r="T129" s="12"/>
      <c r="U129" s="26">
        <f t="shared" si="419"/>
        <v>0</v>
      </c>
      <c r="V129" s="15">
        <f>IF(U129&lt;'タスク基本情報シート'!$E$20,U129,'タスク基本情報シート'!$E$20)</f>
        <v>0</v>
      </c>
      <c r="W129" s="83"/>
      <c r="X129" s="12"/>
      <c r="Y129" s="13">
        <f t="shared" si="403"/>
        <v>0</v>
      </c>
      <c r="Z129" s="13">
        <f>IF(Y129&lt;'タスク基本情報シート'!$E$13,Y129,'タスク基本情報シート'!$E$13)</f>
        <v>0</v>
      </c>
      <c r="AA129" s="45"/>
      <c r="AB129" s="17"/>
      <c r="AD129" s="390"/>
      <c r="AE129" s="391"/>
      <c r="AF129" s="83"/>
      <c r="AG129" s="12"/>
      <c r="AH129" s="13">
        <f t="shared" si="404"/>
        <v>0</v>
      </c>
      <c r="AI129" s="13">
        <f t="shared" si="434"/>
        <v>30</v>
      </c>
      <c r="AJ129" s="15">
        <f t="shared" si="420"/>
        <v>0</v>
      </c>
      <c r="AK129" s="83"/>
      <c r="AL129" s="12"/>
      <c r="AM129" s="47">
        <f t="shared" si="405"/>
        <v>0</v>
      </c>
      <c r="AN129" s="15">
        <f t="shared" si="421"/>
        <v>0</v>
      </c>
      <c r="AO129" s="83"/>
      <c r="AP129" s="12"/>
      <c r="AQ129" s="13">
        <f t="shared" si="406"/>
        <v>0</v>
      </c>
      <c r="AR129" s="13">
        <f t="shared" si="422"/>
        <v>0</v>
      </c>
      <c r="AS129" s="13">
        <f>IF(AR129&lt;'タスク基本情報シート'!$E$18,AR129,'タスク基本情報シート'!$E$18)</f>
        <v>0</v>
      </c>
      <c r="AT129" s="13">
        <f>LARGE(AS125:AS134,5)</f>
        <v>0</v>
      </c>
      <c r="AU129" s="15">
        <f t="shared" si="435"/>
        <v>0</v>
      </c>
      <c r="AV129" s="83"/>
      <c r="AW129" s="12"/>
      <c r="AX129" s="26">
        <f t="shared" si="423"/>
        <v>0</v>
      </c>
      <c r="AY129" s="15">
        <f>IF(AX129&lt;'タスク基本情報シート'!$E$20,AX129,'タスク基本情報シート'!$E$20)</f>
        <v>0</v>
      </c>
      <c r="AZ129" s="83"/>
      <c r="BA129" s="12"/>
      <c r="BB129" s="13">
        <f t="shared" si="407"/>
        <v>0</v>
      </c>
      <c r="BC129" s="13">
        <f>IF(BB129&lt;'タスク基本情報シート'!$E$13,BB129,'タスク基本情報シート'!$E$13)</f>
        <v>0</v>
      </c>
      <c r="BD129" s="45"/>
      <c r="BE129" s="17"/>
      <c r="BG129" s="390"/>
      <c r="BH129" s="391"/>
      <c r="BI129" s="83"/>
      <c r="BJ129" s="12"/>
      <c r="BK129" s="13">
        <f t="shared" si="408"/>
        <v>0</v>
      </c>
      <c r="BL129" s="13">
        <f t="shared" si="436"/>
        <v>30</v>
      </c>
      <c r="BM129" s="15">
        <f t="shared" si="424"/>
        <v>0</v>
      </c>
      <c r="BN129" s="83"/>
      <c r="BO129" s="12"/>
      <c r="BP129" s="47">
        <f t="shared" si="409"/>
        <v>0</v>
      </c>
      <c r="BQ129" s="15">
        <f t="shared" si="425"/>
        <v>0</v>
      </c>
      <c r="BR129" s="83"/>
      <c r="BS129" s="12"/>
      <c r="BT129" s="13">
        <f t="shared" si="410"/>
        <v>0</v>
      </c>
      <c r="BU129" s="13">
        <f t="shared" si="426"/>
        <v>0</v>
      </c>
      <c r="BV129" s="13">
        <f>IF(BU129&lt;'タスク基本情報シート'!$E$18,BU129,'タスク基本情報シート'!$E$18)</f>
        <v>0</v>
      </c>
      <c r="BW129" s="13">
        <f>LARGE(BV125:BV134,5)</f>
        <v>0</v>
      </c>
      <c r="BX129" s="15">
        <f t="shared" si="437"/>
        <v>0</v>
      </c>
      <c r="BY129" s="83"/>
      <c r="BZ129" s="12"/>
      <c r="CA129" s="26">
        <f t="shared" si="427"/>
        <v>0</v>
      </c>
      <c r="CB129" s="15">
        <f>IF(CA129&lt;'タスク基本情報シート'!$E$20,CA129,'タスク基本情報シート'!$E$20)</f>
        <v>0</v>
      </c>
      <c r="CC129" s="83"/>
      <c r="CD129" s="12"/>
      <c r="CE129" s="13">
        <f t="shared" si="411"/>
        <v>0</v>
      </c>
      <c r="CF129" s="13">
        <f>IF(CE129&lt;'タスク基本情報シート'!$E$13,CE129,'タスク基本情報シート'!$E$13)</f>
        <v>0</v>
      </c>
      <c r="CG129" s="45"/>
      <c r="CH129" s="17"/>
      <c r="CJ129" s="390"/>
      <c r="CK129" s="391"/>
      <c r="CL129" s="83"/>
      <c r="CM129" s="12"/>
      <c r="CN129" s="13">
        <f t="shared" si="412"/>
        <v>0</v>
      </c>
      <c r="CO129" s="13">
        <f t="shared" si="438"/>
        <v>30</v>
      </c>
      <c r="CP129" s="15">
        <f t="shared" si="428"/>
        <v>0</v>
      </c>
      <c r="CQ129" s="83"/>
      <c r="CR129" s="12"/>
      <c r="CS129" s="47">
        <f t="shared" si="413"/>
        <v>0</v>
      </c>
      <c r="CT129" s="15">
        <f t="shared" si="429"/>
        <v>0</v>
      </c>
      <c r="CU129" s="83"/>
      <c r="CV129" s="12"/>
      <c r="CW129" s="13">
        <f t="shared" si="414"/>
        <v>0</v>
      </c>
      <c r="CX129" s="13">
        <f t="shared" si="430"/>
        <v>0</v>
      </c>
      <c r="CY129" s="13">
        <f>IF(CX129&lt;'タスク基本情報シート'!$E$18,CX129,'タスク基本情報シート'!$E$18)</f>
        <v>0</v>
      </c>
      <c r="CZ129" s="13">
        <f>LARGE(CY125:CY134,5)</f>
        <v>0</v>
      </c>
      <c r="DA129" s="15">
        <f t="shared" si="439"/>
        <v>0</v>
      </c>
      <c r="DB129" s="83"/>
      <c r="DC129" s="12"/>
      <c r="DD129" s="26">
        <f t="shared" si="431"/>
        <v>0</v>
      </c>
      <c r="DE129" s="15">
        <f>IF(DD129&lt;'タスク基本情報シート'!$E$20,DD129,'タスク基本情報シート'!$E$20)</f>
        <v>0</v>
      </c>
      <c r="DF129" s="83"/>
      <c r="DG129" s="12"/>
      <c r="DH129" s="13">
        <f t="shared" si="415"/>
        <v>0</v>
      </c>
      <c r="DI129" s="13">
        <f>IF(DH129&lt;'タスク基本情報シート'!$E$13,DH129,'タスク基本情報シート'!$E$13)</f>
        <v>0</v>
      </c>
      <c r="DJ129" s="45"/>
      <c r="DK129" s="17"/>
    </row>
    <row r="130" spans="1:115" ht="13.5" customHeight="1">
      <c r="A130" s="390"/>
      <c r="B130" s="391"/>
      <c r="C130" s="83"/>
      <c r="D130" s="12"/>
      <c r="E130" s="13">
        <f t="shared" si="400"/>
        <v>0</v>
      </c>
      <c r="F130" s="13">
        <f t="shared" si="432"/>
        <v>30</v>
      </c>
      <c r="G130" s="15">
        <f t="shared" si="416"/>
        <v>0</v>
      </c>
      <c r="H130" s="83"/>
      <c r="I130" s="12"/>
      <c r="J130" s="47">
        <f t="shared" si="401"/>
        <v>0</v>
      </c>
      <c r="K130" s="15">
        <f t="shared" si="417"/>
        <v>0</v>
      </c>
      <c r="L130" s="83"/>
      <c r="M130" s="12"/>
      <c r="N130" s="13">
        <f t="shared" si="402"/>
        <v>0</v>
      </c>
      <c r="O130" s="13">
        <f t="shared" si="418"/>
        <v>0</v>
      </c>
      <c r="P130" s="13">
        <f>IF(O130&lt;'タスク基本情報シート'!$E$18,O130,'タスク基本情報シート'!$E$18)</f>
        <v>0</v>
      </c>
      <c r="Q130" s="13">
        <f>LARGE(P125:P134,6)</f>
        <v>0</v>
      </c>
      <c r="R130" s="15">
        <f t="shared" si="433"/>
        <v>0</v>
      </c>
      <c r="S130" s="83"/>
      <c r="T130" s="12"/>
      <c r="U130" s="26">
        <f t="shared" si="419"/>
        <v>0</v>
      </c>
      <c r="V130" s="15">
        <f>IF(U130&lt;'タスク基本情報シート'!$E$20,U130,'タスク基本情報シート'!$E$20)</f>
        <v>0</v>
      </c>
      <c r="W130" s="83"/>
      <c r="X130" s="12"/>
      <c r="Y130" s="13">
        <f t="shared" si="403"/>
        <v>0</v>
      </c>
      <c r="Z130" s="13">
        <f>IF(Y130&lt;'タスク基本情報シート'!$E$13,Y130,'タスク基本情報シート'!$E$13)</f>
        <v>0</v>
      </c>
      <c r="AA130" s="45"/>
      <c r="AB130" s="17"/>
      <c r="AD130" s="390"/>
      <c r="AE130" s="391"/>
      <c r="AF130" s="83"/>
      <c r="AG130" s="12"/>
      <c r="AH130" s="13">
        <f t="shared" si="404"/>
        <v>0</v>
      </c>
      <c r="AI130" s="13">
        <f t="shared" si="434"/>
        <v>30</v>
      </c>
      <c r="AJ130" s="15">
        <f t="shared" si="420"/>
        <v>0</v>
      </c>
      <c r="AK130" s="83"/>
      <c r="AL130" s="12"/>
      <c r="AM130" s="47">
        <f t="shared" si="405"/>
        <v>0</v>
      </c>
      <c r="AN130" s="15">
        <f t="shared" si="421"/>
        <v>0</v>
      </c>
      <c r="AO130" s="83"/>
      <c r="AP130" s="12"/>
      <c r="AQ130" s="13">
        <f t="shared" si="406"/>
        <v>0</v>
      </c>
      <c r="AR130" s="13">
        <f t="shared" si="422"/>
        <v>0</v>
      </c>
      <c r="AS130" s="13">
        <f>IF(AR130&lt;'タスク基本情報シート'!$E$18,AR130,'タスク基本情報シート'!$E$18)</f>
        <v>0</v>
      </c>
      <c r="AT130" s="13">
        <f>LARGE(AS125:AS134,6)</f>
        <v>0</v>
      </c>
      <c r="AU130" s="15">
        <f t="shared" si="435"/>
        <v>0</v>
      </c>
      <c r="AV130" s="83"/>
      <c r="AW130" s="12"/>
      <c r="AX130" s="26">
        <f t="shared" si="423"/>
        <v>0</v>
      </c>
      <c r="AY130" s="15">
        <f>IF(AX130&lt;'タスク基本情報シート'!$E$20,AX130,'タスク基本情報シート'!$E$20)</f>
        <v>0</v>
      </c>
      <c r="AZ130" s="83"/>
      <c r="BA130" s="12"/>
      <c r="BB130" s="13">
        <f t="shared" si="407"/>
        <v>0</v>
      </c>
      <c r="BC130" s="13">
        <f>IF(BB130&lt;'タスク基本情報シート'!$E$13,BB130,'タスク基本情報シート'!$E$13)</f>
        <v>0</v>
      </c>
      <c r="BD130" s="45"/>
      <c r="BE130" s="17"/>
      <c r="BG130" s="390"/>
      <c r="BH130" s="391"/>
      <c r="BI130" s="83"/>
      <c r="BJ130" s="12"/>
      <c r="BK130" s="13">
        <f t="shared" si="408"/>
        <v>0</v>
      </c>
      <c r="BL130" s="13">
        <f t="shared" si="436"/>
        <v>30</v>
      </c>
      <c r="BM130" s="15">
        <f t="shared" si="424"/>
        <v>0</v>
      </c>
      <c r="BN130" s="83"/>
      <c r="BO130" s="12"/>
      <c r="BP130" s="47">
        <f t="shared" si="409"/>
        <v>0</v>
      </c>
      <c r="BQ130" s="15">
        <f t="shared" si="425"/>
        <v>0</v>
      </c>
      <c r="BR130" s="83"/>
      <c r="BS130" s="12"/>
      <c r="BT130" s="13">
        <f t="shared" si="410"/>
        <v>0</v>
      </c>
      <c r="BU130" s="13">
        <f t="shared" si="426"/>
        <v>0</v>
      </c>
      <c r="BV130" s="13">
        <f>IF(BU130&lt;'タスク基本情報シート'!$E$18,BU130,'タスク基本情報シート'!$E$18)</f>
        <v>0</v>
      </c>
      <c r="BW130" s="13">
        <f>LARGE(BV125:BV134,6)</f>
        <v>0</v>
      </c>
      <c r="BX130" s="15">
        <f t="shared" si="437"/>
        <v>0</v>
      </c>
      <c r="BY130" s="83"/>
      <c r="BZ130" s="12"/>
      <c r="CA130" s="26">
        <f t="shared" si="427"/>
        <v>0</v>
      </c>
      <c r="CB130" s="15">
        <f>IF(CA130&lt;'タスク基本情報シート'!$E$20,CA130,'タスク基本情報シート'!$E$20)</f>
        <v>0</v>
      </c>
      <c r="CC130" s="83"/>
      <c r="CD130" s="12"/>
      <c r="CE130" s="13">
        <f t="shared" si="411"/>
        <v>0</v>
      </c>
      <c r="CF130" s="13">
        <f>IF(CE130&lt;'タスク基本情報シート'!$E$13,CE130,'タスク基本情報シート'!$E$13)</f>
        <v>0</v>
      </c>
      <c r="CG130" s="45"/>
      <c r="CH130" s="17"/>
      <c r="CJ130" s="390"/>
      <c r="CK130" s="391"/>
      <c r="CL130" s="83"/>
      <c r="CM130" s="12"/>
      <c r="CN130" s="13">
        <f t="shared" si="412"/>
        <v>0</v>
      </c>
      <c r="CO130" s="13">
        <f t="shared" si="438"/>
        <v>30</v>
      </c>
      <c r="CP130" s="15">
        <f t="shared" si="428"/>
        <v>0</v>
      </c>
      <c r="CQ130" s="83"/>
      <c r="CR130" s="12"/>
      <c r="CS130" s="47">
        <f t="shared" si="413"/>
        <v>0</v>
      </c>
      <c r="CT130" s="15">
        <f t="shared" si="429"/>
        <v>0</v>
      </c>
      <c r="CU130" s="83"/>
      <c r="CV130" s="12"/>
      <c r="CW130" s="13">
        <f t="shared" si="414"/>
        <v>0</v>
      </c>
      <c r="CX130" s="13">
        <f t="shared" si="430"/>
        <v>0</v>
      </c>
      <c r="CY130" s="13">
        <f>IF(CX130&lt;'タスク基本情報シート'!$E$18,CX130,'タスク基本情報シート'!$E$18)</f>
        <v>0</v>
      </c>
      <c r="CZ130" s="13">
        <f>LARGE(CY125:CY134,6)</f>
        <v>0</v>
      </c>
      <c r="DA130" s="15">
        <f t="shared" si="439"/>
        <v>0</v>
      </c>
      <c r="DB130" s="83"/>
      <c r="DC130" s="12"/>
      <c r="DD130" s="26">
        <f t="shared" si="431"/>
        <v>0</v>
      </c>
      <c r="DE130" s="15">
        <f>IF(DD130&lt;'タスク基本情報シート'!$E$20,DD130,'タスク基本情報シート'!$E$20)</f>
        <v>0</v>
      </c>
      <c r="DF130" s="83"/>
      <c r="DG130" s="12"/>
      <c r="DH130" s="13">
        <f t="shared" si="415"/>
        <v>0</v>
      </c>
      <c r="DI130" s="13">
        <f>IF(DH130&lt;'タスク基本情報シート'!$E$13,DH130,'タスク基本情報シート'!$E$13)</f>
        <v>0</v>
      </c>
      <c r="DJ130" s="45"/>
      <c r="DK130" s="17"/>
    </row>
    <row r="131" spans="1:115" ht="13.5" customHeight="1">
      <c r="A131" s="390"/>
      <c r="B131" s="391"/>
      <c r="C131" s="83"/>
      <c r="D131" s="12"/>
      <c r="E131" s="13">
        <f t="shared" si="400"/>
        <v>0</v>
      </c>
      <c r="F131" s="13">
        <f t="shared" si="432"/>
        <v>30</v>
      </c>
      <c r="G131" s="15">
        <f t="shared" si="416"/>
        <v>0</v>
      </c>
      <c r="H131" s="83"/>
      <c r="I131" s="12"/>
      <c r="J131" s="47">
        <f t="shared" si="401"/>
        <v>0</v>
      </c>
      <c r="K131" s="15">
        <f t="shared" si="417"/>
        <v>0</v>
      </c>
      <c r="L131" s="83"/>
      <c r="M131" s="12"/>
      <c r="N131" s="13">
        <f t="shared" si="402"/>
        <v>0</v>
      </c>
      <c r="O131" s="13">
        <f t="shared" si="418"/>
        <v>0</v>
      </c>
      <c r="P131" s="13">
        <f>IF(O131&lt;'タスク基本情報シート'!$E$18,O131,'タスク基本情報シート'!$E$18)</f>
        <v>0</v>
      </c>
      <c r="Q131" s="13">
        <f>LARGE(P125:P134,7)</f>
        <v>0</v>
      </c>
      <c r="R131" s="15">
        <f t="shared" si="433"/>
        <v>0</v>
      </c>
      <c r="S131" s="83"/>
      <c r="T131" s="12"/>
      <c r="U131" s="26">
        <f t="shared" si="419"/>
        <v>0</v>
      </c>
      <c r="V131" s="15">
        <f>IF(U131&lt;'タスク基本情報シート'!$E$20,U131,'タスク基本情報シート'!$E$20)</f>
        <v>0</v>
      </c>
      <c r="W131" s="83"/>
      <c r="X131" s="12"/>
      <c r="Y131" s="13">
        <f t="shared" si="403"/>
        <v>0</v>
      </c>
      <c r="Z131" s="13">
        <f>IF(Y131&lt;'タスク基本情報シート'!$E$13,Y131,'タスク基本情報シート'!$E$13)</f>
        <v>0</v>
      </c>
      <c r="AA131" s="16"/>
      <c r="AB131" s="17"/>
      <c r="AD131" s="390"/>
      <c r="AE131" s="391"/>
      <c r="AF131" s="83"/>
      <c r="AG131" s="12"/>
      <c r="AH131" s="13">
        <f t="shared" si="404"/>
        <v>0</v>
      </c>
      <c r="AI131" s="13">
        <f t="shared" si="434"/>
        <v>30</v>
      </c>
      <c r="AJ131" s="15">
        <f t="shared" si="420"/>
        <v>0</v>
      </c>
      <c r="AK131" s="83"/>
      <c r="AL131" s="12"/>
      <c r="AM131" s="47">
        <f t="shared" si="405"/>
        <v>0</v>
      </c>
      <c r="AN131" s="15">
        <f t="shared" si="421"/>
        <v>0</v>
      </c>
      <c r="AO131" s="83"/>
      <c r="AP131" s="12"/>
      <c r="AQ131" s="13">
        <f t="shared" si="406"/>
        <v>0</v>
      </c>
      <c r="AR131" s="13">
        <f t="shared" si="422"/>
        <v>0</v>
      </c>
      <c r="AS131" s="13">
        <f>IF(AR131&lt;'タスク基本情報シート'!$E$18,AR131,'タスク基本情報シート'!$E$18)</f>
        <v>0</v>
      </c>
      <c r="AT131" s="13">
        <f>LARGE(AS125:AS134,7)</f>
        <v>0</v>
      </c>
      <c r="AU131" s="15">
        <f t="shared" si="435"/>
        <v>0</v>
      </c>
      <c r="AV131" s="83"/>
      <c r="AW131" s="12"/>
      <c r="AX131" s="26">
        <f t="shared" si="423"/>
        <v>0</v>
      </c>
      <c r="AY131" s="15">
        <f>IF(AX131&lt;'タスク基本情報シート'!$E$20,AX131,'タスク基本情報シート'!$E$20)</f>
        <v>0</v>
      </c>
      <c r="AZ131" s="83"/>
      <c r="BA131" s="12"/>
      <c r="BB131" s="13">
        <f t="shared" si="407"/>
        <v>0</v>
      </c>
      <c r="BC131" s="13">
        <f>IF(BB131&lt;'タスク基本情報シート'!$E$13,BB131,'タスク基本情報シート'!$E$13)</f>
        <v>0</v>
      </c>
      <c r="BD131" s="16"/>
      <c r="BE131" s="17"/>
      <c r="BG131" s="390"/>
      <c r="BH131" s="391"/>
      <c r="BI131" s="83"/>
      <c r="BJ131" s="12"/>
      <c r="BK131" s="13">
        <f t="shared" si="408"/>
        <v>0</v>
      </c>
      <c r="BL131" s="13">
        <f t="shared" si="436"/>
        <v>30</v>
      </c>
      <c r="BM131" s="15">
        <f t="shared" si="424"/>
        <v>0</v>
      </c>
      <c r="BN131" s="83"/>
      <c r="BO131" s="12"/>
      <c r="BP131" s="47">
        <f t="shared" si="409"/>
        <v>0</v>
      </c>
      <c r="BQ131" s="15">
        <f t="shared" si="425"/>
        <v>0</v>
      </c>
      <c r="BR131" s="83"/>
      <c r="BS131" s="12"/>
      <c r="BT131" s="13">
        <f t="shared" si="410"/>
        <v>0</v>
      </c>
      <c r="BU131" s="13">
        <f t="shared" si="426"/>
        <v>0</v>
      </c>
      <c r="BV131" s="13">
        <f>IF(BU131&lt;'タスク基本情報シート'!$E$18,BU131,'タスク基本情報シート'!$E$18)</f>
        <v>0</v>
      </c>
      <c r="BW131" s="13">
        <f>LARGE(BV125:BV134,7)</f>
        <v>0</v>
      </c>
      <c r="BX131" s="15">
        <f t="shared" si="437"/>
        <v>0</v>
      </c>
      <c r="BY131" s="83"/>
      <c r="BZ131" s="12"/>
      <c r="CA131" s="26">
        <f t="shared" si="427"/>
        <v>0</v>
      </c>
      <c r="CB131" s="15">
        <f>IF(CA131&lt;'タスク基本情報シート'!$E$20,CA131,'タスク基本情報シート'!$E$20)</f>
        <v>0</v>
      </c>
      <c r="CC131" s="83"/>
      <c r="CD131" s="12"/>
      <c r="CE131" s="13">
        <f t="shared" si="411"/>
        <v>0</v>
      </c>
      <c r="CF131" s="13">
        <f>IF(CE131&lt;'タスク基本情報シート'!$E$13,CE131,'タスク基本情報シート'!$E$13)</f>
        <v>0</v>
      </c>
      <c r="CG131" s="16"/>
      <c r="CH131" s="17"/>
      <c r="CJ131" s="390"/>
      <c r="CK131" s="391"/>
      <c r="CL131" s="83"/>
      <c r="CM131" s="12"/>
      <c r="CN131" s="13">
        <f t="shared" si="412"/>
        <v>0</v>
      </c>
      <c r="CO131" s="13">
        <f t="shared" si="438"/>
        <v>30</v>
      </c>
      <c r="CP131" s="15">
        <f t="shared" si="428"/>
        <v>0</v>
      </c>
      <c r="CQ131" s="83"/>
      <c r="CR131" s="12"/>
      <c r="CS131" s="47">
        <f t="shared" si="413"/>
        <v>0</v>
      </c>
      <c r="CT131" s="15">
        <f t="shared" si="429"/>
        <v>0</v>
      </c>
      <c r="CU131" s="83"/>
      <c r="CV131" s="12"/>
      <c r="CW131" s="13">
        <f t="shared" si="414"/>
        <v>0</v>
      </c>
      <c r="CX131" s="13">
        <f t="shared" si="430"/>
        <v>0</v>
      </c>
      <c r="CY131" s="13">
        <f>IF(CX131&lt;'タスク基本情報シート'!$E$18,CX131,'タスク基本情報シート'!$E$18)</f>
        <v>0</v>
      </c>
      <c r="CZ131" s="13">
        <f>LARGE(CY125:CY134,7)</f>
        <v>0</v>
      </c>
      <c r="DA131" s="15">
        <f t="shared" si="439"/>
        <v>0</v>
      </c>
      <c r="DB131" s="83"/>
      <c r="DC131" s="12"/>
      <c r="DD131" s="26">
        <f t="shared" si="431"/>
        <v>0</v>
      </c>
      <c r="DE131" s="15">
        <f>IF(DD131&lt;'タスク基本情報シート'!$E$20,DD131,'タスク基本情報シート'!$E$20)</f>
        <v>0</v>
      </c>
      <c r="DF131" s="83"/>
      <c r="DG131" s="12"/>
      <c r="DH131" s="13">
        <f t="shared" si="415"/>
        <v>0</v>
      </c>
      <c r="DI131" s="13">
        <f>IF(DH131&lt;'タスク基本情報シート'!$E$13,DH131,'タスク基本情報シート'!$E$13)</f>
        <v>0</v>
      </c>
      <c r="DJ131" s="16"/>
      <c r="DK131" s="17"/>
    </row>
    <row r="132" spans="1:115" ht="13.5" customHeight="1">
      <c r="A132" s="390"/>
      <c r="B132" s="391"/>
      <c r="C132" s="83"/>
      <c r="D132" s="12"/>
      <c r="E132" s="13">
        <f t="shared" si="400"/>
        <v>0</v>
      </c>
      <c r="F132" s="13">
        <f t="shared" si="432"/>
        <v>30</v>
      </c>
      <c r="G132" s="15">
        <f t="shared" si="416"/>
        <v>0</v>
      </c>
      <c r="H132" s="83"/>
      <c r="I132" s="12"/>
      <c r="J132" s="47">
        <f t="shared" si="401"/>
        <v>0</v>
      </c>
      <c r="K132" s="15">
        <f t="shared" si="417"/>
        <v>0</v>
      </c>
      <c r="L132" s="83"/>
      <c r="M132" s="12"/>
      <c r="N132" s="13">
        <f t="shared" si="402"/>
        <v>0</v>
      </c>
      <c r="O132" s="13">
        <f t="shared" si="418"/>
        <v>0</v>
      </c>
      <c r="P132" s="13">
        <f>IF(O132&lt;'タスク基本情報シート'!$E$18,O132,'タスク基本情報シート'!$E$18)</f>
        <v>0</v>
      </c>
      <c r="Q132" s="13">
        <f>LARGE(P125:P134,8)</f>
        <v>0</v>
      </c>
      <c r="R132" s="15">
        <f t="shared" si="433"/>
        <v>0</v>
      </c>
      <c r="S132" s="83"/>
      <c r="T132" s="12"/>
      <c r="U132" s="26">
        <f t="shared" si="419"/>
        <v>0</v>
      </c>
      <c r="V132" s="15">
        <f>IF(U132&lt;'タスク基本情報シート'!$E$20,U132,'タスク基本情報シート'!$E$20)</f>
        <v>0</v>
      </c>
      <c r="W132" s="83"/>
      <c r="X132" s="12"/>
      <c r="Y132" s="13">
        <f t="shared" si="403"/>
        <v>0</v>
      </c>
      <c r="Z132" s="13">
        <f>IF(Y132&lt;'タスク基本情報シート'!$E$13,Y132,'タスク基本情報シート'!$E$13)</f>
        <v>0</v>
      </c>
      <c r="AA132" s="16"/>
      <c r="AB132" s="17"/>
      <c r="AD132" s="390"/>
      <c r="AE132" s="391"/>
      <c r="AF132" s="83"/>
      <c r="AG132" s="12"/>
      <c r="AH132" s="13">
        <f t="shared" si="404"/>
        <v>0</v>
      </c>
      <c r="AI132" s="13">
        <f t="shared" si="434"/>
        <v>30</v>
      </c>
      <c r="AJ132" s="15">
        <f t="shared" si="420"/>
        <v>0</v>
      </c>
      <c r="AK132" s="83"/>
      <c r="AL132" s="12"/>
      <c r="AM132" s="47">
        <f t="shared" si="405"/>
        <v>0</v>
      </c>
      <c r="AN132" s="15">
        <f t="shared" si="421"/>
        <v>0</v>
      </c>
      <c r="AO132" s="83"/>
      <c r="AP132" s="12"/>
      <c r="AQ132" s="13">
        <f t="shared" si="406"/>
        <v>0</v>
      </c>
      <c r="AR132" s="13">
        <f t="shared" si="422"/>
        <v>0</v>
      </c>
      <c r="AS132" s="13">
        <f>IF(AR132&lt;'タスク基本情報シート'!$E$18,AR132,'タスク基本情報シート'!$E$18)</f>
        <v>0</v>
      </c>
      <c r="AT132" s="13">
        <f>LARGE(AS125:AS134,8)</f>
        <v>0</v>
      </c>
      <c r="AU132" s="15">
        <f t="shared" si="435"/>
        <v>0</v>
      </c>
      <c r="AV132" s="83"/>
      <c r="AW132" s="12"/>
      <c r="AX132" s="26">
        <f t="shared" si="423"/>
        <v>0</v>
      </c>
      <c r="AY132" s="15">
        <f>IF(AX132&lt;'タスク基本情報シート'!$E$20,AX132,'タスク基本情報シート'!$E$20)</f>
        <v>0</v>
      </c>
      <c r="AZ132" s="83"/>
      <c r="BA132" s="12"/>
      <c r="BB132" s="13">
        <f t="shared" si="407"/>
        <v>0</v>
      </c>
      <c r="BC132" s="13">
        <f>IF(BB132&lt;'タスク基本情報シート'!$E$13,BB132,'タスク基本情報シート'!$E$13)</f>
        <v>0</v>
      </c>
      <c r="BD132" s="16"/>
      <c r="BE132" s="17"/>
      <c r="BG132" s="390"/>
      <c r="BH132" s="391"/>
      <c r="BI132" s="83"/>
      <c r="BJ132" s="12"/>
      <c r="BK132" s="13">
        <f t="shared" si="408"/>
        <v>0</v>
      </c>
      <c r="BL132" s="13">
        <f t="shared" si="436"/>
        <v>30</v>
      </c>
      <c r="BM132" s="15">
        <f t="shared" si="424"/>
        <v>0</v>
      </c>
      <c r="BN132" s="83"/>
      <c r="BO132" s="12"/>
      <c r="BP132" s="47">
        <f t="shared" si="409"/>
        <v>0</v>
      </c>
      <c r="BQ132" s="15">
        <f t="shared" si="425"/>
        <v>0</v>
      </c>
      <c r="BR132" s="83"/>
      <c r="BS132" s="12"/>
      <c r="BT132" s="13">
        <f t="shared" si="410"/>
        <v>0</v>
      </c>
      <c r="BU132" s="13">
        <f t="shared" si="426"/>
        <v>0</v>
      </c>
      <c r="BV132" s="13">
        <f>IF(BU132&lt;'タスク基本情報シート'!$E$18,BU132,'タスク基本情報シート'!$E$18)</f>
        <v>0</v>
      </c>
      <c r="BW132" s="13">
        <f>LARGE(BV125:BV134,8)</f>
        <v>0</v>
      </c>
      <c r="BX132" s="15">
        <f t="shared" si="437"/>
        <v>0</v>
      </c>
      <c r="BY132" s="83"/>
      <c r="BZ132" s="12"/>
      <c r="CA132" s="26">
        <f t="shared" si="427"/>
        <v>0</v>
      </c>
      <c r="CB132" s="15">
        <f>IF(CA132&lt;'タスク基本情報シート'!$E$20,CA132,'タスク基本情報シート'!$E$20)</f>
        <v>0</v>
      </c>
      <c r="CC132" s="83"/>
      <c r="CD132" s="12"/>
      <c r="CE132" s="13">
        <f t="shared" si="411"/>
        <v>0</v>
      </c>
      <c r="CF132" s="13">
        <f>IF(CE132&lt;'タスク基本情報シート'!$E$13,CE132,'タスク基本情報シート'!$E$13)</f>
        <v>0</v>
      </c>
      <c r="CG132" s="16"/>
      <c r="CH132" s="17"/>
      <c r="CJ132" s="390"/>
      <c r="CK132" s="391"/>
      <c r="CL132" s="83"/>
      <c r="CM132" s="12"/>
      <c r="CN132" s="13">
        <f t="shared" si="412"/>
        <v>0</v>
      </c>
      <c r="CO132" s="13">
        <f t="shared" si="438"/>
        <v>30</v>
      </c>
      <c r="CP132" s="15">
        <f t="shared" si="428"/>
        <v>0</v>
      </c>
      <c r="CQ132" s="83"/>
      <c r="CR132" s="12"/>
      <c r="CS132" s="47">
        <f t="shared" si="413"/>
        <v>0</v>
      </c>
      <c r="CT132" s="15">
        <f t="shared" si="429"/>
        <v>0</v>
      </c>
      <c r="CU132" s="83"/>
      <c r="CV132" s="12"/>
      <c r="CW132" s="13">
        <f t="shared" si="414"/>
        <v>0</v>
      </c>
      <c r="CX132" s="13">
        <f t="shared" si="430"/>
        <v>0</v>
      </c>
      <c r="CY132" s="13">
        <f>IF(CX132&lt;'タスク基本情報シート'!$E$18,CX132,'タスク基本情報シート'!$E$18)</f>
        <v>0</v>
      </c>
      <c r="CZ132" s="13">
        <f>LARGE(CY125:CY134,8)</f>
        <v>0</v>
      </c>
      <c r="DA132" s="15">
        <f t="shared" si="439"/>
        <v>0</v>
      </c>
      <c r="DB132" s="83"/>
      <c r="DC132" s="12"/>
      <c r="DD132" s="26">
        <f t="shared" si="431"/>
        <v>0</v>
      </c>
      <c r="DE132" s="15">
        <f>IF(DD132&lt;'タスク基本情報シート'!$E$20,DD132,'タスク基本情報シート'!$E$20)</f>
        <v>0</v>
      </c>
      <c r="DF132" s="83"/>
      <c r="DG132" s="12"/>
      <c r="DH132" s="13">
        <f t="shared" si="415"/>
        <v>0</v>
      </c>
      <c r="DI132" s="13">
        <f>IF(DH132&lt;'タスク基本情報シート'!$E$13,DH132,'タスク基本情報シート'!$E$13)</f>
        <v>0</v>
      </c>
      <c r="DJ132" s="16"/>
      <c r="DK132" s="17"/>
    </row>
    <row r="133" spans="1:115" ht="13.5" customHeight="1">
      <c r="A133" s="390"/>
      <c r="B133" s="391"/>
      <c r="C133" s="83"/>
      <c r="D133" s="12"/>
      <c r="E133" s="13">
        <f t="shared" si="400"/>
        <v>0</v>
      </c>
      <c r="F133" s="13">
        <f t="shared" si="432"/>
        <v>30</v>
      </c>
      <c r="G133" s="15">
        <f t="shared" si="416"/>
        <v>0</v>
      </c>
      <c r="H133" s="83"/>
      <c r="I133" s="12"/>
      <c r="J133" s="47">
        <f t="shared" si="401"/>
        <v>0</v>
      </c>
      <c r="K133" s="15">
        <f t="shared" si="417"/>
        <v>0</v>
      </c>
      <c r="L133" s="83"/>
      <c r="M133" s="12"/>
      <c r="N133" s="13">
        <f t="shared" si="402"/>
        <v>0</v>
      </c>
      <c r="O133" s="13">
        <f t="shared" si="418"/>
        <v>0</v>
      </c>
      <c r="P133" s="13">
        <f>IF(O133&lt;'タスク基本情報シート'!$E$18,O133,'タスク基本情報シート'!$E$18)</f>
        <v>0</v>
      </c>
      <c r="Q133" s="13">
        <f>LARGE(P125:P134,9)</f>
        <v>0</v>
      </c>
      <c r="R133" s="15">
        <f t="shared" si="433"/>
        <v>0</v>
      </c>
      <c r="S133" s="88"/>
      <c r="T133" s="27"/>
      <c r="U133" s="27"/>
      <c r="V133" s="29"/>
      <c r="W133" s="83"/>
      <c r="X133" s="12"/>
      <c r="Y133" s="13">
        <f t="shared" si="403"/>
        <v>0</v>
      </c>
      <c r="Z133" s="13">
        <f>IF(Y133&lt;'タスク基本情報シート'!$E$13,Y133,'タスク基本情報シート'!$E$13)</f>
        <v>0</v>
      </c>
      <c r="AA133" s="16"/>
      <c r="AB133" s="17"/>
      <c r="AD133" s="390"/>
      <c r="AE133" s="391"/>
      <c r="AF133" s="83"/>
      <c r="AG133" s="12"/>
      <c r="AH133" s="13">
        <f t="shared" si="404"/>
        <v>0</v>
      </c>
      <c r="AI133" s="13">
        <f t="shared" si="434"/>
        <v>30</v>
      </c>
      <c r="AJ133" s="15">
        <f t="shared" si="420"/>
        <v>0</v>
      </c>
      <c r="AK133" s="83"/>
      <c r="AL133" s="12"/>
      <c r="AM133" s="47">
        <f t="shared" si="405"/>
        <v>0</v>
      </c>
      <c r="AN133" s="15">
        <f t="shared" si="421"/>
        <v>0</v>
      </c>
      <c r="AO133" s="83"/>
      <c r="AP133" s="12"/>
      <c r="AQ133" s="13">
        <f t="shared" si="406"/>
        <v>0</v>
      </c>
      <c r="AR133" s="13">
        <f t="shared" si="422"/>
        <v>0</v>
      </c>
      <c r="AS133" s="13">
        <f>IF(AR133&lt;'タスク基本情報シート'!$E$18,AR133,'タスク基本情報シート'!$E$18)</f>
        <v>0</v>
      </c>
      <c r="AT133" s="13">
        <f>LARGE(AS125:AS134,9)</f>
        <v>0</v>
      </c>
      <c r="AU133" s="15">
        <f t="shared" si="435"/>
        <v>0</v>
      </c>
      <c r="AV133" s="88"/>
      <c r="AW133" s="27"/>
      <c r="AX133" s="27"/>
      <c r="AY133" s="29"/>
      <c r="AZ133" s="83"/>
      <c r="BA133" s="12"/>
      <c r="BB133" s="13">
        <f t="shared" si="407"/>
        <v>0</v>
      </c>
      <c r="BC133" s="13">
        <f>IF(BB133&lt;'タスク基本情報シート'!$E$13,BB133,'タスク基本情報シート'!$E$13)</f>
        <v>0</v>
      </c>
      <c r="BD133" s="16"/>
      <c r="BE133" s="17"/>
      <c r="BG133" s="390"/>
      <c r="BH133" s="391"/>
      <c r="BI133" s="83"/>
      <c r="BJ133" s="12"/>
      <c r="BK133" s="13">
        <f t="shared" si="408"/>
        <v>0</v>
      </c>
      <c r="BL133" s="13">
        <f t="shared" si="436"/>
        <v>30</v>
      </c>
      <c r="BM133" s="15">
        <f t="shared" si="424"/>
        <v>0</v>
      </c>
      <c r="BN133" s="83"/>
      <c r="BO133" s="12"/>
      <c r="BP133" s="47">
        <f t="shared" si="409"/>
        <v>0</v>
      </c>
      <c r="BQ133" s="15">
        <f t="shared" si="425"/>
        <v>0</v>
      </c>
      <c r="BR133" s="83"/>
      <c r="BS133" s="12"/>
      <c r="BT133" s="13">
        <f t="shared" si="410"/>
        <v>0</v>
      </c>
      <c r="BU133" s="13">
        <f t="shared" si="426"/>
        <v>0</v>
      </c>
      <c r="BV133" s="13">
        <f>IF(BU133&lt;'タスク基本情報シート'!$E$18,BU133,'タスク基本情報シート'!$E$18)</f>
        <v>0</v>
      </c>
      <c r="BW133" s="13">
        <f>LARGE(BV125:BV134,9)</f>
        <v>0</v>
      </c>
      <c r="BX133" s="15">
        <f t="shared" si="437"/>
        <v>0</v>
      </c>
      <c r="BY133" s="88"/>
      <c r="BZ133" s="27"/>
      <c r="CA133" s="27"/>
      <c r="CB133" s="29"/>
      <c r="CC133" s="83"/>
      <c r="CD133" s="12"/>
      <c r="CE133" s="13">
        <f t="shared" si="411"/>
        <v>0</v>
      </c>
      <c r="CF133" s="13">
        <f>IF(CE133&lt;'タスク基本情報シート'!$E$13,CE133,'タスク基本情報シート'!$E$13)</f>
        <v>0</v>
      </c>
      <c r="CG133" s="16"/>
      <c r="CH133" s="17"/>
      <c r="CJ133" s="390"/>
      <c r="CK133" s="391"/>
      <c r="CL133" s="83"/>
      <c r="CM133" s="12"/>
      <c r="CN133" s="13">
        <f t="shared" si="412"/>
        <v>0</v>
      </c>
      <c r="CO133" s="13">
        <f t="shared" si="438"/>
        <v>30</v>
      </c>
      <c r="CP133" s="15">
        <f t="shared" si="428"/>
        <v>0</v>
      </c>
      <c r="CQ133" s="83"/>
      <c r="CR133" s="12"/>
      <c r="CS133" s="47">
        <f t="shared" si="413"/>
        <v>0</v>
      </c>
      <c r="CT133" s="15">
        <f t="shared" si="429"/>
        <v>0</v>
      </c>
      <c r="CU133" s="83"/>
      <c r="CV133" s="12"/>
      <c r="CW133" s="13">
        <f t="shared" si="414"/>
        <v>0</v>
      </c>
      <c r="CX133" s="13">
        <f t="shared" si="430"/>
        <v>0</v>
      </c>
      <c r="CY133" s="13">
        <f>IF(CX133&lt;'タスク基本情報シート'!$E$18,CX133,'タスク基本情報シート'!$E$18)</f>
        <v>0</v>
      </c>
      <c r="CZ133" s="13">
        <f>LARGE(CY125:CY134,9)</f>
        <v>0</v>
      </c>
      <c r="DA133" s="15">
        <f t="shared" si="439"/>
        <v>0</v>
      </c>
      <c r="DB133" s="88"/>
      <c r="DC133" s="27"/>
      <c r="DD133" s="27"/>
      <c r="DE133" s="29"/>
      <c r="DF133" s="83"/>
      <c r="DG133" s="12"/>
      <c r="DH133" s="13">
        <f t="shared" si="415"/>
        <v>0</v>
      </c>
      <c r="DI133" s="13">
        <f>IF(DH133&lt;'タスク基本情報シート'!$E$13,DH133,'タスク基本情報シート'!$E$13)</f>
        <v>0</v>
      </c>
      <c r="DJ133" s="16"/>
      <c r="DK133" s="17"/>
    </row>
    <row r="134" spans="1:115" ht="14.25" customHeight="1" thickBot="1">
      <c r="A134" s="392"/>
      <c r="B134" s="393"/>
      <c r="C134" s="84"/>
      <c r="D134" s="18"/>
      <c r="E134" s="20">
        <f t="shared" si="400"/>
        <v>0</v>
      </c>
      <c r="F134" s="20">
        <f t="shared" si="432"/>
        <v>30</v>
      </c>
      <c r="G134" s="79">
        <f t="shared" si="416"/>
        <v>0</v>
      </c>
      <c r="H134" s="84"/>
      <c r="I134" s="18"/>
      <c r="J134" s="48">
        <f t="shared" si="401"/>
        <v>0</v>
      </c>
      <c r="K134" s="79">
        <f t="shared" si="417"/>
        <v>0</v>
      </c>
      <c r="L134" s="84"/>
      <c r="M134" s="18"/>
      <c r="N134" s="20">
        <f t="shared" si="402"/>
        <v>0</v>
      </c>
      <c r="O134" s="20">
        <f t="shared" si="418"/>
        <v>0</v>
      </c>
      <c r="P134" s="20">
        <f>IF(O134&lt;'タスク基本情報シート'!$E$18,O134,'タスク基本情報シート'!$E$18)</f>
        <v>0</v>
      </c>
      <c r="Q134" s="20">
        <f>LARGE(P125:P134,10)</f>
        <v>0</v>
      </c>
      <c r="R134" s="79">
        <f t="shared" si="433"/>
        <v>0</v>
      </c>
      <c r="S134" s="89"/>
      <c r="T134" s="30"/>
      <c r="U134" s="30"/>
      <c r="V134" s="31"/>
      <c r="W134" s="84"/>
      <c r="X134" s="18"/>
      <c r="Y134" s="20">
        <f t="shared" si="403"/>
        <v>0</v>
      </c>
      <c r="Z134" s="20">
        <f>IF(Y134&lt;'タスク基本情報シート'!$E$13,Y134,'タスク基本情報シート'!$E$13)</f>
        <v>0</v>
      </c>
      <c r="AA134" s="19"/>
      <c r="AB134" s="21"/>
      <c r="AD134" s="392"/>
      <c r="AE134" s="393"/>
      <c r="AF134" s="84"/>
      <c r="AG134" s="18"/>
      <c r="AH134" s="20">
        <f t="shared" si="404"/>
        <v>0</v>
      </c>
      <c r="AI134" s="20">
        <f t="shared" si="434"/>
        <v>30</v>
      </c>
      <c r="AJ134" s="79">
        <f t="shared" si="420"/>
        <v>0</v>
      </c>
      <c r="AK134" s="84"/>
      <c r="AL134" s="18"/>
      <c r="AM134" s="48">
        <f t="shared" si="405"/>
        <v>0</v>
      </c>
      <c r="AN134" s="79">
        <f t="shared" si="421"/>
        <v>0</v>
      </c>
      <c r="AO134" s="84"/>
      <c r="AP134" s="18"/>
      <c r="AQ134" s="20">
        <f t="shared" si="406"/>
        <v>0</v>
      </c>
      <c r="AR134" s="20">
        <f t="shared" si="422"/>
        <v>0</v>
      </c>
      <c r="AS134" s="20">
        <f>IF(AR134&lt;'タスク基本情報シート'!$E$18,AR134,'タスク基本情報シート'!$E$18)</f>
        <v>0</v>
      </c>
      <c r="AT134" s="20">
        <f>LARGE(AS125:AS134,10)</f>
        <v>0</v>
      </c>
      <c r="AU134" s="79">
        <f t="shared" si="435"/>
        <v>0</v>
      </c>
      <c r="AV134" s="89"/>
      <c r="AW134" s="30"/>
      <c r="AX134" s="30"/>
      <c r="AY134" s="31"/>
      <c r="AZ134" s="84"/>
      <c r="BA134" s="18"/>
      <c r="BB134" s="20">
        <f t="shared" si="407"/>
        <v>0</v>
      </c>
      <c r="BC134" s="20">
        <f>IF(BB134&lt;'タスク基本情報シート'!$E$13,BB134,'タスク基本情報シート'!$E$13)</f>
        <v>0</v>
      </c>
      <c r="BD134" s="19"/>
      <c r="BE134" s="21"/>
      <c r="BG134" s="392"/>
      <c r="BH134" s="393"/>
      <c r="BI134" s="84"/>
      <c r="BJ134" s="18"/>
      <c r="BK134" s="20">
        <f t="shared" si="408"/>
        <v>0</v>
      </c>
      <c r="BL134" s="20">
        <f t="shared" si="436"/>
        <v>30</v>
      </c>
      <c r="BM134" s="79">
        <f t="shared" si="424"/>
        <v>0</v>
      </c>
      <c r="BN134" s="84"/>
      <c r="BO134" s="18"/>
      <c r="BP134" s="48">
        <f t="shared" si="409"/>
        <v>0</v>
      </c>
      <c r="BQ134" s="79">
        <f t="shared" si="425"/>
        <v>0</v>
      </c>
      <c r="BR134" s="84"/>
      <c r="BS134" s="18"/>
      <c r="BT134" s="20">
        <f t="shared" si="410"/>
        <v>0</v>
      </c>
      <c r="BU134" s="20">
        <f t="shared" si="426"/>
        <v>0</v>
      </c>
      <c r="BV134" s="20">
        <f>IF(BU134&lt;'タスク基本情報シート'!$E$18,BU134,'タスク基本情報シート'!$E$18)</f>
        <v>0</v>
      </c>
      <c r="BW134" s="20">
        <f>LARGE(BV125:BV134,10)</f>
        <v>0</v>
      </c>
      <c r="BX134" s="79">
        <f t="shared" si="437"/>
        <v>0</v>
      </c>
      <c r="BY134" s="89"/>
      <c r="BZ134" s="30"/>
      <c r="CA134" s="30"/>
      <c r="CB134" s="31"/>
      <c r="CC134" s="84"/>
      <c r="CD134" s="18"/>
      <c r="CE134" s="20">
        <f t="shared" si="411"/>
        <v>0</v>
      </c>
      <c r="CF134" s="20">
        <f>IF(CE134&lt;'タスク基本情報シート'!$E$13,CE134,'タスク基本情報シート'!$E$13)</f>
        <v>0</v>
      </c>
      <c r="CG134" s="19"/>
      <c r="CH134" s="21"/>
      <c r="CJ134" s="392"/>
      <c r="CK134" s="393"/>
      <c r="CL134" s="84"/>
      <c r="CM134" s="18"/>
      <c r="CN134" s="20">
        <f t="shared" si="412"/>
        <v>0</v>
      </c>
      <c r="CO134" s="20">
        <f t="shared" si="438"/>
        <v>30</v>
      </c>
      <c r="CP134" s="79">
        <f t="shared" si="428"/>
        <v>0</v>
      </c>
      <c r="CQ134" s="84"/>
      <c r="CR134" s="18"/>
      <c r="CS134" s="48">
        <f t="shared" si="413"/>
        <v>0</v>
      </c>
      <c r="CT134" s="79">
        <f t="shared" si="429"/>
        <v>0</v>
      </c>
      <c r="CU134" s="84"/>
      <c r="CV134" s="18"/>
      <c r="CW134" s="20">
        <f t="shared" si="414"/>
        <v>0</v>
      </c>
      <c r="CX134" s="20">
        <f t="shared" si="430"/>
        <v>0</v>
      </c>
      <c r="CY134" s="20">
        <f>IF(CX134&lt;'タスク基本情報シート'!$E$18,CX134,'タスク基本情報シート'!$E$18)</f>
        <v>0</v>
      </c>
      <c r="CZ134" s="20">
        <f>LARGE(CY125:CY134,10)</f>
        <v>0</v>
      </c>
      <c r="DA134" s="79">
        <f t="shared" si="439"/>
        <v>0</v>
      </c>
      <c r="DB134" s="89"/>
      <c r="DC134" s="30"/>
      <c r="DD134" s="30"/>
      <c r="DE134" s="31"/>
      <c r="DF134" s="84"/>
      <c r="DG134" s="18"/>
      <c r="DH134" s="20">
        <f t="shared" si="415"/>
        <v>0</v>
      </c>
      <c r="DI134" s="20">
        <f>IF(DH134&lt;'タスク基本情報シート'!$E$13,DH134,'タスク基本情報シート'!$E$13)</f>
        <v>0</v>
      </c>
      <c r="DJ134" s="19"/>
      <c r="DK134" s="21"/>
    </row>
    <row r="135" spans="1:115" ht="15" thickTop="1">
      <c r="A135" s="193" t="s">
        <v>17</v>
      </c>
      <c r="B135" s="194">
        <f>SUMIF(G$4:AB$4,K$4,G135:AB135)</f>
        <v>0</v>
      </c>
      <c r="C135" s="80"/>
      <c r="D135" s="22" t="str">
        <f>IF((E135/60)&gt;'タスク基本情報シート'!$F$10,"ERR","OK")</f>
        <v>OK</v>
      </c>
      <c r="E135" s="22">
        <f>SUM(E125:E134)</f>
        <v>0</v>
      </c>
      <c r="F135" s="22"/>
      <c r="G135" s="23">
        <f>SUM(G125:G134)</f>
        <v>0</v>
      </c>
      <c r="H135" s="80"/>
      <c r="I135" s="22" t="str">
        <f>IF((J135/60)&gt;'タスク基本情報シート'!$F$3,"ERR","OK")</f>
        <v>OK</v>
      </c>
      <c r="J135" s="49">
        <f>SUM(J125:J134)</f>
        <v>0</v>
      </c>
      <c r="K135" s="23">
        <f>SUM(K125:K134)</f>
        <v>0</v>
      </c>
      <c r="L135" s="80"/>
      <c r="M135" s="22" t="str">
        <f>IF((N135/60)&gt;'タスク基本情報シート'!$F$18,"ERR","OK")</f>
        <v>OK</v>
      </c>
      <c r="N135" s="22">
        <f>SUM(N125:N134)</f>
        <v>0</v>
      </c>
      <c r="O135" s="22"/>
      <c r="P135" s="22"/>
      <c r="Q135" s="22"/>
      <c r="R135" s="23">
        <f>SUM(R125:R134)</f>
        <v>0</v>
      </c>
      <c r="S135" s="80"/>
      <c r="T135" s="22" t="str">
        <f>IF((U135/60)&gt;'タスク基本情報シート'!$F$20,"ERR","OK")</f>
        <v>OK</v>
      </c>
      <c r="U135" s="22">
        <f>SUM(U125:U132)</f>
        <v>0</v>
      </c>
      <c r="V135" s="23">
        <f>SUM(V125:V132)</f>
        <v>0</v>
      </c>
      <c r="W135" s="80"/>
      <c r="X135" s="22" t="str">
        <f>IF((Y135/60)&gt;'タスク基本情報シート'!$F$13,"ERR","OK")</f>
        <v>OK</v>
      </c>
      <c r="Y135" s="22">
        <f>SUM(Y125:Y134)</f>
        <v>0</v>
      </c>
      <c r="Z135" s="22"/>
      <c r="AA135" s="22"/>
      <c r="AB135" s="23">
        <f>SUM(AB125:AB127)</f>
        <v>0</v>
      </c>
      <c r="AD135" s="193" t="s">
        <v>17</v>
      </c>
      <c r="AE135" s="194">
        <f>SUMIF(AJ$4:BE$4,AN$4,AJ135:BE135)</f>
        <v>0</v>
      </c>
      <c r="AF135" s="80"/>
      <c r="AG135" s="22" t="str">
        <f>IF((AH135/60)&gt;'タスク基本情報シート'!$F$10,"ERR","OK")</f>
        <v>OK</v>
      </c>
      <c r="AH135" s="22">
        <f>SUM(AH125:AH134)</f>
        <v>0</v>
      </c>
      <c r="AI135" s="22"/>
      <c r="AJ135" s="23">
        <f>SUM(AJ125:AJ134)</f>
        <v>0</v>
      </c>
      <c r="AK135" s="80"/>
      <c r="AL135" s="22" t="str">
        <f>IF((AM135/60)&gt;'タスク基本情報シート'!$F$3,"ERR","OK")</f>
        <v>OK</v>
      </c>
      <c r="AM135" s="49">
        <f>SUM(AM125:AM134)</f>
        <v>0</v>
      </c>
      <c r="AN135" s="23">
        <f>SUM(AN125:AN134)</f>
        <v>0</v>
      </c>
      <c r="AO135" s="80"/>
      <c r="AP135" s="22" t="str">
        <f>IF((AQ135/60)&gt;'タスク基本情報シート'!$F$18,"ERR","OK")</f>
        <v>OK</v>
      </c>
      <c r="AQ135" s="22">
        <f>SUM(AQ125:AQ134)</f>
        <v>0</v>
      </c>
      <c r="AR135" s="22"/>
      <c r="AS135" s="22"/>
      <c r="AT135" s="22"/>
      <c r="AU135" s="23">
        <f>SUM(AU125:AU134)</f>
        <v>0</v>
      </c>
      <c r="AV135" s="80"/>
      <c r="AW135" s="22" t="str">
        <f>IF((AX135/60)&gt;'タスク基本情報シート'!$F$20,"ERR","OK")</f>
        <v>OK</v>
      </c>
      <c r="AX135" s="22">
        <f>SUM(AX125:AX132)</f>
        <v>0</v>
      </c>
      <c r="AY135" s="23">
        <f>SUM(AY125:AY132)</f>
        <v>0</v>
      </c>
      <c r="AZ135" s="80"/>
      <c r="BA135" s="22" t="str">
        <f>IF((BB135/60)&gt;'タスク基本情報シート'!$F$13,"ERR","OK")</f>
        <v>OK</v>
      </c>
      <c r="BB135" s="22">
        <f>SUM(BB125:BB134)</f>
        <v>0</v>
      </c>
      <c r="BC135" s="22"/>
      <c r="BD135" s="22"/>
      <c r="BE135" s="23">
        <f>SUM(BE125:BE127)</f>
        <v>0</v>
      </c>
      <c r="BG135" s="193" t="s">
        <v>17</v>
      </c>
      <c r="BH135" s="194">
        <f>SUMIF(BM$4:CH$4,BQ$4,BM135:CH135)</f>
        <v>0</v>
      </c>
      <c r="BI135" s="80"/>
      <c r="BJ135" s="22" t="str">
        <f>IF((BK135/60)&gt;'タスク基本情報シート'!$F$10,"ERR","OK")</f>
        <v>OK</v>
      </c>
      <c r="BK135" s="22">
        <f>SUM(BK125:BK134)</f>
        <v>0</v>
      </c>
      <c r="BL135" s="22"/>
      <c r="BM135" s="23">
        <f>SUM(BM125:BM134)</f>
        <v>0</v>
      </c>
      <c r="BN135" s="80"/>
      <c r="BO135" s="22" t="str">
        <f>IF((BP135/60)&gt;'タスク基本情報シート'!$F$3,"ERR","OK")</f>
        <v>OK</v>
      </c>
      <c r="BP135" s="49">
        <f>SUM(BP125:BP134)</f>
        <v>0</v>
      </c>
      <c r="BQ135" s="23">
        <f>SUM(BQ125:BQ134)</f>
        <v>0</v>
      </c>
      <c r="BR135" s="80"/>
      <c r="BS135" s="22" t="str">
        <f>IF((BT135/60)&gt;'タスク基本情報シート'!$F$18,"ERR","OK")</f>
        <v>OK</v>
      </c>
      <c r="BT135" s="22">
        <f>SUM(BT125:BT134)</f>
        <v>0</v>
      </c>
      <c r="BU135" s="22"/>
      <c r="BV135" s="22"/>
      <c r="BW135" s="22"/>
      <c r="BX135" s="23">
        <f>SUM(BX125:BX134)</f>
        <v>0</v>
      </c>
      <c r="BY135" s="80"/>
      <c r="BZ135" s="22" t="str">
        <f>IF((CA135/60)&gt;'タスク基本情報シート'!$F$20,"ERR","OK")</f>
        <v>OK</v>
      </c>
      <c r="CA135" s="22">
        <f>SUM(CA125:CA132)</f>
        <v>0</v>
      </c>
      <c r="CB135" s="23">
        <f>SUM(CB125:CB132)</f>
        <v>0</v>
      </c>
      <c r="CC135" s="80"/>
      <c r="CD135" s="22" t="str">
        <f>IF((CE135/60)&gt;'タスク基本情報シート'!$F$13,"ERR","OK")</f>
        <v>OK</v>
      </c>
      <c r="CE135" s="22">
        <f>SUM(CE125:CE134)</f>
        <v>0</v>
      </c>
      <c r="CF135" s="22"/>
      <c r="CG135" s="22"/>
      <c r="CH135" s="23">
        <f>SUM(CH125:CH127)</f>
        <v>0</v>
      </c>
      <c r="CJ135" s="193" t="s">
        <v>17</v>
      </c>
      <c r="CK135" s="194">
        <f>SUMIF(CP$4:DK$4,CT$4,CP135:DK135)</f>
        <v>0</v>
      </c>
      <c r="CL135" s="80"/>
      <c r="CM135" s="22" t="str">
        <f>IF((CN135/60)&gt;'タスク基本情報シート'!$F$10,"ERR","OK")</f>
        <v>OK</v>
      </c>
      <c r="CN135" s="22">
        <f>SUM(CN125:CN134)</f>
        <v>0</v>
      </c>
      <c r="CO135" s="22"/>
      <c r="CP135" s="23">
        <f>SUM(CP125:CP134)</f>
        <v>0</v>
      </c>
      <c r="CQ135" s="80"/>
      <c r="CR135" s="22" t="str">
        <f>IF((CS135/60)&gt;'タスク基本情報シート'!$F$3,"ERR","OK")</f>
        <v>OK</v>
      </c>
      <c r="CS135" s="49">
        <f>SUM(CS125:CS134)</f>
        <v>0</v>
      </c>
      <c r="CT135" s="23">
        <f>SUM(CT125:CT134)</f>
        <v>0</v>
      </c>
      <c r="CU135" s="80"/>
      <c r="CV135" s="22" t="str">
        <f>IF((CW135/60)&gt;'タスク基本情報シート'!$F$18,"ERR","OK")</f>
        <v>OK</v>
      </c>
      <c r="CW135" s="22">
        <f>SUM(CW125:CW134)</f>
        <v>0</v>
      </c>
      <c r="CX135" s="22"/>
      <c r="CY135" s="22"/>
      <c r="CZ135" s="22"/>
      <c r="DA135" s="23">
        <f>SUM(DA125:DA134)</f>
        <v>0</v>
      </c>
      <c r="DB135" s="80"/>
      <c r="DC135" s="22" t="str">
        <f>IF((DD135/60)&gt;'タスク基本情報シート'!$F$20,"ERR","OK")</f>
        <v>OK</v>
      </c>
      <c r="DD135" s="22">
        <f>SUM(DD125:DD132)</f>
        <v>0</v>
      </c>
      <c r="DE135" s="23">
        <f>SUM(DE125:DE132)</f>
        <v>0</v>
      </c>
      <c r="DF135" s="80"/>
      <c r="DG135" s="22" t="str">
        <f>IF((DH135/60)&gt;'タスク基本情報シート'!$F$13,"ERR","OK")</f>
        <v>OK</v>
      </c>
      <c r="DH135" s="22">
        <f>SUM(DH125:DH134)</f>
        <v>0</v>
      </c>
      <c r="DI135" s="22"/>
      <c r="DJ135" s="22"/>
      <c r="DK135" s="23">
        <f>SUM(DK125:DK127)</f>
        <v>0</v>
      </c>
    </row>
    <row r="136" spans="1:115" ht="15" thickBot="1">
      <c r="A136" s="195" t="s">
        <v>18</v>
      </c>
      <c r="B136" s="196">
        <f>SUMIF(G$4:AB$4,K$4,G136:AB136)</f>
        <v>0</v>
      </c>
      <c r="C136" s="81"/>
      <c r="D136" s="33"/>
      <c r="E136" s="34"/>
      <c r="F136" s="34"/>
      <c r="G136" s="35">
        <f>IF(G135=0,0,G135/G$149*1000)</f>
        <v>0</v>
      </c>
      <c r="H136" s="81"/>
      <c r="I136" s="33"/>
      <c r="J136" s="50"/>
      <c r="K136" s="35">
        <f>IF(K135=0,0,K135/K$149*1000)</f>
        <v>0</v>
      </c>
      <c r="L136" s="81"/>
      <c r="M136" s="33"/>
      <c r="N136" s="34"/>
      <c r="O136" s="34"/>
      <c r="P136" s="34"/>
      <c r="Q136" s="34"/>
      <c r="R136" s="35">
        <f>IF(R135=0,0,R135/R$149*1000)</f>
        <v>0</v>
      </c>
      <c r="S136" s="87"/>
      <c r="T136" s="34"/>
      <c r="U136" s="34"/>
      <c r="V136" s="35">
        <f>IF(V135=0,0,V135/V$149*1000)</f>
        <v>0</v>
      </c>
      <c r="W136" s="87"/>
      <c r="X136" s="34"/>
      <c r="Y136" s="34"/>
      <c r="Z136" s="34"/>
      <c r="AA136" s="34"/>
      <c r="AB136" s="35">
        <f>IF(AB135=0,0,AB135/AB$149*1000)</f>
        <v>0</v>
      </c>
      <c r="AD136" s="195" t="s">
        <v>18</v>
      </c>
      <c r="AE136" s="196">
        <f>SUMIF(AJ$4:BE$4,AN$4,AJ136:BE136)</f>
        <v>0</v>
      </c>
      <c r="AF136" s="81"/>
      <c r="AG136" s="33"/>
      <c r="AH136" s="34"/>
      <c r="AI136" s="34"/>
      <c r="AJ136" s="35">
        <f>IF(AJ135=0,0,AJ135/AJ$149*1000)</f>
        <v>0</v>
      </c>
      <c r="AK136" s="81"/>
      <c r="AL136" s="33"/>
      <c r="AM136" s="50"/>
      <c r="AN136" s="35">
        <f>IF(AN135=0,0,AN135/AN$149*1000)</f>
        <v>0</v>
      </c>
      <c r="AO136" s="81"/>
      <c r="AP136" s="33"/>
      <c r="AQ136" s="34"/>
      <c r="AR136" s="34"/>
      <c r="AS136" s="34"/>
      <c r="AT136" s="34"/>
      <c r="AU136" s="35">
        <f>IF(AU135=0,0,AU135/AU$149*1000)</f>
        <v>0</v>
      </c>
      <c r="AV136" s="87"/>
      <c r="AW136" s="34"/>
      <c r="AX136" s="34"/>
      <c r="AY136" s="35">
        <f>IF(AY135=0,0,AY135/AY$149*1000)</f>
        <v>0</v>
      </c>
      <c r="AZ136" s="87"/>
      <c r="BA136" s="34"/>
      <c r="BB136" s="34"/>
      <c r="BC136" s="34"/>
      <c r="BD136" s="34"/>
      <c r="BE136" s="35">
        <f>IF(BE135=0,0,BE135/BE$149*1000)</f>
        <v>0</v>
      </c>
      <c r="BG136" s="195" t="s">
        <v>18</v>
      </c>
      <c r="BH136" s="196">
        <f>SUMIF(BM$4:CH$4,BQ$4,BM136:CH136)</f>
        <v>0</v>
      </c>
      <c r="BI136" s="81"/>
      <c r="BJ136" s="33"/>
      <c r="BK136" s="34"/>
      <c r="BL136" s="34"/>
      <c r="BM136" s="35">
        <f>IF(BM135=0,0,BM135/BM$149*1000)</f>
        <v>0</v>
      </c>
      <c r="BN136" s="81"/>
      <c r="BO136" s="33"/>
      <c r="BP136" s="50"/>
      <c r="BQ136" s="35">
        <f>IF(BQ135=0,0,BQ135/BQ$149*1000)</f>
        <v>0</v>
      </c>
      <c r="BR136" s="81"/>
      <c r="BS136" s="33"/>
      <c r="BT136" s="34"/>
      <c r="BU136" s="34"/>
      <c r="BV136" s="34"/>
      <c r="BW136" s="34"/>
      <c r="BX136" s="35">
        <f>IF(BX135=0,0,BX135/BX$149*1000)</f>
        <v>0</v>
      </c>
      <c r="BY136" s="87"/>
      <c r="BZ136" s="34"/>
      <c r="CA136" s="34"/>
      <c r="CB136" s="35">
        <f>IF(CB135=0,0,CB135/CB$149*1000)</f>
        <v>0</v>
      </c>
      <c r="CC136" s="87"/>
      <c r="CD136" s="34"/>
      <c r="CE136" s="34"/>
      <c r="CF136" s="34"/>
      <c r="CG136" s="34"/>
      <c r="CH136" s="35">
        <f>IF(CH135=0,0,CH135/CH$149*1000)</f>
        <v>0</v>
      </c>
      <c r="CJ136" s="195" t="s">
        <v>18</v>
      </c>
      <c r="CK136" s="196">
        <f>SUMIF(CP$4:DK$4,CT$4,CP136:DK136)</f>
        <v>0</v>
      </c>
      <c r="CL136" s="81"/>
      <c r="CM136" s="33"/>
      <c r="CN136" s="34"/>
      <c r="CO136" s="34"/>
      <c r="CP136" s="35">
        <f>IF(CP135=0,0,CP135/CP$149*1000)</f>
        <v>0</v>
      </c>
      <c r="CQ136" s="81"/>
      <c r="CR136" s="33"/>
      <c r="CS136" s="50"/>
      <c r="CT136" s="35">
        <f>IF(CT135=0,0,CT135/CT$149*1000)</f>
        <v>0</v>
      </c>
      <c r="CU136" s="81"/>
      <c r="CV136" s="33"/>
      <c r="CW136" s="34"/>
      <c r="CX136" s="34"/>
      <c r="CY136" s="34"/>
      <c r="CZ136" s="34"/>
      <c r="DA136" s="35">
        <f>IF(DA135=0,0,DA135/DA$149*1000)</f>
        <v>0</v>
      </c>
      <c r="DB136" s="87"/>
      <c r="DC136" s="34"/>
      <c r="DD136" s="34"/>
      <c r="DE136" s="35">
        <f>IF(DE135=0,0,DE135/DE$149*1000)</f>
        <v>0</v>
      </c>
      <c r="DF136" s="87"/>
      <c r="DG136" s="34"/>
      <c r="DH136" s="34"/>
      <c r="DI136" s="34"/>
      <c r="DJ136" s="34"/>
      <c r="DK136" s="35">
        <f>IF(DK135=0,0,DK135/DK$149*1000)</f>
        <v>0</v>
      </c>
    </row>
    <row r="137" spans="1:115" ht="13.5" customHeight="1">
      <c r="A137" s="386"/>
      <c r="B137" s="388" t="s">
        <v>134</v>
      </c>
      <c r="C137" s="82"/>
      <c r="D137" s="8"/>
      <c r="E137" s="9">
        <f aca="true" t="shared" si="440" ref="E137:E146">C137*60+D137</f>
        <v>0</v>
      </c>
      <c r="F137" s="9">
        <v>30</v>
      </c>
      <c r="G137" s="76">
        <f>IF(F137&lt;&gt;0,IF(E137&gt;=F137,F137,0),0)</f>
        <v>0</v>
      </c>
      <c r="H137" s="82"/>
      <c r="I137" s="8"/>
      <c r="J137" s="9">
        <f aca="true" t="shared" si="441" ref="J137:J146">H137*60+I137</f>
        <v>0</v>
      </c>
      <c r="K137" s="76">
        <f>ROUNDDOWN(J137/30,0)</f>
        <v>0</v>
      </c>
      <c r="L137" s="82"/>
      <c r="M137" s="8"/>
      <c r="N137" s="9">
        <f aca="true" t="shared" si="442" ref="N137:N146">L137*60+M137</f>
        <v>0</v>
      </c>
      <c r="O137" s="9">
        <f>INT(N137/60)*60</f>
        <v>0</v>
      </c>
      <c r="P137" s="9">
        <f>IF(O137&lt;'タスク基本情報シート'!$E$18,O137,'タスク基本情報シート'!$E$18)</f>
        <v>0</v>
      </c>
      <c r="Q137" s="9">
        <f>LARGE(P137:P146,1)</f>
        <v>0</v>
      </c>
      <c r="R137" s="76">
        <f>Q137</f>
        <v>0</v>
      </c>
      <c r="S137" s="82"/>
      <c r="T137" s="8"/>
      <c r="U137" s="24">
        <f>S137*60+T137</f>
        <v>0</v>
      </c>
      <c r="V137" s="11">
        <f>IF(U137&lt;'タスク基本情報シート'!$E$20,U137,'タスク基本情報シート'!$E$20)</f>
        <v>0</v>
      </c>
      <c r="W137" s="82"/>
      <c r="X137" s="8"/>
      <c r="Y137" s="9">
        <f aca="true" t="shared" si="443" ref="Y137:Y146">W137*60+X137</f>
        <v>0</v>
      </c>
      <c r="Z137" s="9">
        <f>IF(Y137&lt;'タスク基本情報シート'!$E$13,Y137,'タスク基本情報シート'!$E$13)</f>
        <v>0</v>
      </c>
      <c r="AA137" s="9">
        <v>1</v>
      </c>
      <c r="AB137" s="76">
        <f>LARGE(Z137:Z146,AA137)</f>
        <v>0</v>
      </c>
      <c r="AD137" s="386"/>
      <c r="AE137" s="388" t="s">
        <v>158</v>
      </c>
      <c r="AF137" s="82"/>
      <c r="AG137" s="8"/>
      <c r="AH137" s="9">
        <f aca="true" t="shared" si="444" ref="AH137:AH146">AF137*60+AG137</f>
        <v>0</v>
      </c>
      <c r="AI137" s="9">
        <v>30</v>
      </c>
      <c r="AJ137" s="76">
        <f>IF(AI137&lt;&gt;0,IF(AH137&gt;=AI137,AI137,0),0)</f>
        <v>0</v>
      </c>
      <c r="AK137" s="82"/>
      <c r="AL137" s="8"/>
      <c r="AM137" s="9">
        <f aca="true" t="shared" si="445" ref="AM137:AM146">AK137*60+AL137</f>
        <v>0</v>
      </c>
      <c r="AN137" s="76">
        <f>ROUNDDOWN(AM137/30,0)</f>
        <v>0</v>
      </c>
      <c r="AO137" s="82"/>
      <c r="AP137" s="8"/>
      <c r="AQ137" s="9">
        <f aca="true" t="shared" si="446" ref="AQ137:AQ146">AO137*60+AP137</f>
        <v>0</v>
      </c>
      <c r="AR137" s="9">
        <f>INT(AQ137/60)*60</f>
        <v>0</v>
      </c>
      <c r="AS137" s="9">
        <f>IF(AR137&lt;'タスク基本情報シート'!$E$18,AR137,'タスク基本情報シート'!$E$18)</f>
        <v>0</v>
      </c>
      <c r="AT137" s="9">
        <f>LARGE(AS137:AS146,1)</f>
        <v>0</v>
      </c>
      <c r="AU137" s="76">
        <f>AT137</f>
        <v>0</v>
      </c>
      <c r="AV137" s="82"/>
      <c r="AW137" s="8"/>
      <c r="AX137" s="24">
        <f>AV137*60+AW137</f>
        <v>0</v>
      </c>
      <c r="AY137" s="11">
        <f>IF(AX137&lt;'タスク基本情報シート'!$E$20,AX137,'タスク基本情報シート'!$E$20)</f>
        <v>0</v>
      </c>
      <c r="AZ137" s="82"/>
      <c r="BA137" s="8"/>
      <c r="BB137" s="9">
        <f aca="true" t="shared" si="447" ref="BB137:BB146">AZ137*60+BA137</f>
        <v>0</v>
      </c>
      <c r="BC137" s="9">
        <f>IF(BB137&lt;'タスク基本情報シート'!$E$13,BB137,'タスク基本情報シート'!$E$13)</f>
        <v>0</v>
      </c>
      <c r="BD137" s="9">
        <v>1</v>
      </c>
      <c r="BE137" s="76">
        <f>LARGE(BC137:BC146,BD137)</f>
        <v>0</v>
      </c>
      <c r="BG137" s="386"/>
      <c r="BH137" s="388" t="s">
        <v>182</v>
      </c>
      <c r="BI137" s="82"/>
      <c r="BJ137" s="8"/>
      <c r="BK137" s="9">
        <f aca="true" t="shared" si="448" ref="BK137:BK146">BI137*60+BJ137</f>
        <v>0</v>
      </c>
      <c r="BL137" s="9">
        <v>30</v>
      </c>
      <c r="BM137" s="76">
        <f>IF(BL137&lt;&gt;0,IF(BK137&gt;=BL137,BL137,0),0)</f>
        <v>0</v>
      </c>
      <c r="BN137" s="82"/>
      <c r="BO137" s="8"/>
      <c r="BP137" s="9">
        <f aca="true" t="shared" si="449" ref="BP137:BP146">BN137*60+BO137</f>
        <v>0</v>
      </c>
      <c r="BQ137" s="76">
        <f>ROUNDDOWN(BP137/30,0)</f>
        <v>0</v>
      </c>
      <c r="BR137" s="82"/>
      <c r="BS137" s="8"/>
      <c r="BT137" s="9">
        <f aca="true" t="shared" si="450" ref="BT137:BT146">BR137*60+BS137</f>
        <v>0</v>
      </c>
      <c r="BU137" s="9">
        <f>INT(BT137/60)*60</f>
        <v>0</v>
      </c>
      <c r="BV137" s="9">
        <f>IF(BU137&lt;'タスク基本情報シート'!$E$18,BU137,'タスク基本情報シート'!$E$18)</f>
        <v>0</v>
      </c>
      <c r="BW137" s="9">
        <f>LARGE(BV137:BV146,1)</f>
        <v>0</v>
      </c>
      <c r="BX137" s="76">
        <f>BW137</f>
        <v>0</v>
      </c>
      <c r="BY137" s="82"/>
      <c r="BZ137" s="8"/>
      <c r="CA137" s="24">
        <f>BY137*60+BZ137</f>
        <v>0</v>
      </c>
      <c r="CB137" s="11">
        <f>IF(CA137&lt;'タスク基本情報シート'!$E$20,CA137,'タスク基本情報シート'!$E$20)</f>
        <v>0</v>
      </c>
      <c r="CC137" s="82"/>
      <c r="CD137" s="8"/>
      <c r="CE137" s="9">
        <f aca="true" t="shared" si="451" ref="CE137:CE146">CC137*60+CD137</f>
        <v>0</v>
      </c>
      <c r="CF137" s="9">
        <f>IF(CE137&lt;'タスク基本情報シート'!$E$13,CE137,'タスク基本情報シート'!$E$13)</f>
        <v>0</v>
      </c>
      <c r="CG137" s="9">
        <v>1</v>
      </c>
      <c r="CH137" s="76">
        <f>LARGE(CF137:CF146,CG137)</f>
        <v>0</v>
      </c>
      <c r="CJ137" s="386"/>
      <c r="CK137" s="388" t="s">
        <v>206</v>
      </c>
      <c r="CL137" s="82"/>
      <c r="CM137" s="8"/>
      <c r="CN137" s="9">
        <f aca="true" t="shared" si="452" ref="CN137:CN146">CL137*60+CM137</f>
        <v>0</v>
      </c>
      <c r="CO137" s="9">
        <v>30</v>
      </c>
      <c r="CP137" s="76">
        <f>IF(CO137&lt;&gt;0,IF(CN137&gt;=CO137,CO137,0),0)</f>
        <v>0</v>
      </c>
      <c r="CQ137" s="82"/>
      <c r="CR137" s="8"/>
      <c r="CS137" s="9">
        <f aca="true" t="shared" si="453" ref="CS137:CS146">CQ137*60+CR137</f>
        <v>0</v>
      </c>
      <c r="CT137" s="76">
        <f>ROUNDDOWN(CS137/30,0)</f>
        <v>0</v>
      </c>
      <c r="CU137" s="82"/>
      <c r="CV137" s="8"/>
      <c r="CW137" s="9">
        <f aca="true" t="shared" si="454" ref="CW137:CW146">CU137*60+CV137</f>
        <v>0</v>
      </c>
      <c r="CX137" s="9">
        <f>INT(CW137/60)*60</f>
        <v>0</v>
      </c>
      <c r="CY137" s="9">
        <f>IF(CX137&lt;'タスク基本情報シート'!$E$18,CX137,'タスク基本情報シート'!$E$18)</f>
        <v>0</v>
      </c>
      <c r="CZ137" s="9">
        <f>LARGE(CY137:CY146,1)</f>
        <v>0</v>
      </c>
      <c r="DA137" s="76">
        <f>CZ137</f>
        <v>0</v>
      </c>
      <c r="DB137" s="82"/>
      <c r="DC137" s="8"/>
      <c r="DD137" s="24">
        <f>DB137*60+DC137</f>
        <v>0</v>
      </c>
      <c r="DE137" s="11">
        <f>IF(DD137&lt;'タスク基本情報シート'!$E$20,DD137,'タスク基本情報シート'!$E$20)</f>
        <v>0</v>
      </c>
      <c r="DF137" s="82"/>
      <c r="DG137" s="8"/>
      <c r="DH137" s="9">
        <f aca="true" t="shared" si="455" ref="DH137:DH146">DF137*60+DG137</f>
        <v>0</v>
      </c>
      <c r="DI137" s="9">
        <f>IF(DH137&lt;'タスク基本情報シート'!$E$13,DH137,'タスク基本情報シート'!$E$13)</f>
        <v>0</v>
      </c>
      <c r="DJ137" s="9">
        <v>1</v>
      </c>
      <c r="DK137" s="76">
        <f>LARGE(DI137:DI146,DJ137)</f>
        <v>0</v>
      </c>
    </row>
    <row r="138" spans="1:115" ht="13.5" customHeight="1">
      <c r="A138" s="387"/>
      <c r="B138" s="389"/>
      <c r="C138" s="83"/>
      <c r="D138" s="12"/>
      <c r="E138" s="13">
        <f t="shared" si="440"/>
        <v>0</v>
      </c>
      <c r="F138" s="13">
        <f>IF(G137=0,F137,F137+15)</f>
        <v>30</v>
      </c>
      <c r="G138" s="15">
        <f aca="true" t="shared" si="456" ref="G138:G146">IF(F138&lt;&gt;0,IF(E138&gt;=F138,F138,0),0)</f>
        <v>0</v>
      </c>
      <c r="H138" s="83"/>
      <c r="I138" s="12"/>
      <c r="J138" s="47">
        <f t="shared" si="441"/>
        <v>0</v>
      </c>
      <c r="K138" s="15">
        <f aca="true" t="shared" si="457" ref="K138:K146">ROUNDDOWN(J138/30,0)</f>
        <v>0</v>
      </c>
      <c r="L138" s="83"/>
      <c r="M138" s="12"/>
      <c r="N138" s="13">
        <f t="shared" si="442"/>
        <v>0</v>
      </c>
      <c r="O138" s="13">
        <f aca="true" t="shared" si="458" ref="O138:O146">INT(N138/60)*60</f>
        <v>0</v>
      </c>
      <c r="P138" s="13">
        <f>IF(O138&lt;'タスク基本情報シート'!$E$18,O138,'タスク基本情報シート'!$E$18)</f>
        <v>0</v>
      </c>
      <c r="Q138" s="13">
        <f>LARGE(P137:P146,2)</f>
        <v>0</v>
      </c>
      <c r="R138" s="15">
        <f>IF(Q138&lt;=(R137-60),Q138,IF((R137-60)&lt;0,0,(R137-60)))</f>
        <v>0</v>
      </c>
      <c r="S138" s="83"/>
      <c r="T138" s="12"/>
      <c r="U138" s="26">
        <f aca="true" t="shared" si="459" ref="U138:U144">S138*60+T138</f>
        <v>0</v>
      </c>
      <c r="V138" s="15">
        <f>IF(U138&lt;'タスク基本情報シート'!$E$20,U138,'タスク基本情報シート'!$E$20)</f>
        <v>0</v>
      </c>
      <c r="W138" s="83"/>
      <c r="X138" s="12"/>
      <c r="Y138" s="13">
        <f t="shared" si="443"/>
        <v>0</v>
      </c>
      <c r="Z138" s="13">
        <f>IF(Y138&lt;'タスク基本情報シート'!$E$13,Y138,'タスク基本情報シート'!$E$13)</f>
        <v>0</v>
      </c>
      <c r="AA138" s="13">
        <v>2</v>
      </c>
      <c r="AB138" s="15">
        <f>LARGE(Z137:Z146,AA138)</f>
        <v>0</v>
      </c>
      <c r="AD138" s="387"/>
      <c r="AE138" s="389"/>
      <c r="AF138" s="83"/>
      <c r="AG138" s="12"/>
      <c r="AH138" s="13">
        <f t="shared" si="444"/>
        <v>0</v>
      </c>
      <c r="AI138" s="13">
        <f>IF(AJ137=0,AI137,AI137+15)</f>
        <v>30</v>
      </c>
      <c r="AJ138" s="15">
        <f aca="true" t="shared" si="460" ref="AJ138:AJ146">IF(AI138&lt;&gt;0,IF(AH138&gt;=AI138,AI138,0),0)</f>
        <v>0</v>
      </c>
      <c r="AK138" s="83"/>
      <c r="AL138" s="12"/>
      <c r="AM138" s="47">
        <f t="shared" si="445"/>
        <v>0</v>
      </c>
      <c r="AN138" s="15">
        <f aca="true" t="shared" si="461" ref="AN138:AN146">ROUNDDOWN(AM138/30,0)</f>
        <v>0</v>
      </c>
      <c r="AO138" s="83"/>
      <c r="AP138" s="12"/>
      <c r="AQ138" s="13">
        <f t="shared" si="446"/>
        <v>0</v>
      </c>
      <c r="AR138" s="13">
        <f aca="true" t="shared" si="462" ref="AR138:AR146">INT(AQ138/60)*60</f>
        <v>0</v>
      </c>
      <c r="AS138" s="13">
        <f>IF(AR138&lt;'タスク基本情報シート'!$E$18,AR138,'タスク基本情報シート'!$E$18)</f>
        <v>0</v>
      </c>
      <c r="AT138" s="13">
        <f>LARGE(AS137:AS146,2)</f>
        <v>0</v>
      </c>
      <c r="AU138" s="15">
        <f>IF(AT138&lt;=(AU137-60),AT138,IF((AU137-60)&lt;0,0,(AU137-60)))</f>
        <v>0</v>
      </c>
      <c r="AV138" s="83"/>
      <c r="AW138" s="12"/>
      <c r="AX138" s="26">
        <f aca="true" t="shared" si="463" ref="AX138:AX144">AV138*60+AW138</f>
        <v>0</v>
      </c>
      <c r="AY138" s="15">
        <f>IF(AX138&lt;'タスク基本情報シート'!$E$20,AX138,'タスク基本情報シート'!$E$20)</f>
        <v>0</v>
      </c>
      <c r="AZ138" s="83"/>
      <c r="BA138" s="12"/>
      <c r="BB138" s="13">
        <f t="shared" si="447"/>
        <v>0</v>
      </c>
      <c r="BC138" s="13">
        <f>IF(BB138&lt;'タスク基本情報シート'!$E$13,BB138,'タスク基本情報シート'!$E$13)</f>
        <v>0</v>
      </c>
      <c r="BD138" s="13">
        <v>2</v>
      </c>
      <c r="BE138" s="15">
        <f>LARGE(BC137:BC146,BD138)</f>
        <v>0</v>
      </c>
      <c r="BG138" s="387"/>
      <c r="BH138" s="389"/>
      <c r="BI138" s="83"/>
      <c r="BJ138" s="12"/>
      <c r="BK138" s="13">
        <f t="shared" si="448"/>
        <v>0</v>
      </c>
      <c r="BL138" s="13">
        <f>IF(BM137=0,BL137,BL137+15)</f>
        <v>30</v>
      </c>
      <c r="BM138" s="15">
        <f aca="true" t="shared" si="464" ref="BM138:BM146">IF(BL138&lt;&gt;0,IF(BK138&gt;=BL138,BL138,0),0)</f>
        <v>0</v>
      </c>
      <c r="BN138" s="83"/>
      <c r="BO138" s="12"/>
      <c r="BP138" s="47">
        <f t="shared" si="449"/>
        <v>0</v>
      </c>
      <c r="BQ138" s="15">
        <f aca="true" t="shared" si="465" ref="BQ138:BQ146">ROUNDDOWN(BP138/30,0)</f>
        <v>0</v>
      </c>
      <c r="BR138" s="83"/>
      <c r="BS138" s="12"/>
      <c r="BT138" s="13">
        <f t="shared" si="450"/>
        <v>0</v>
      </c>
      <c r="BU138" s="13">
        <f aca="true" t="shared" si="466" ref="BU138:BU146">INT(BT138/60)*60</f>
        <v>0</v>
      </c>
      <c r="BV138" s="13">
        <f>IF(BU138&lt;'タスク基本情報シート'!$E$18,BU138,'タスク基本情報シート'!$E$18)</f>
        <v>0</v>
      </c>
      <c r="BW138" s="13">
        <f>LARGE(BV137:BV146,2)</f>
        <v>0</v>
      </c>
      <c r="BX138" s="15">
        <f>IF(BW138&lt;=(BX137-60),BW138,IF((BX137-60)&lt;0,0,(BX137-60)))</f>
        <v>0</v>
      </c>
      <c r="BY138" s="83"/>
      <c r="BZ138" s="12"/>
      <c r="CA138" s="26">
        <f aca="true" t="shared" si="467" ref="CA138:CA144">BY138*60+BZ138</f>
        <v>0</v>
      </c>
      <c r="CB138" s="15">
        <f>IF(CA138&lt;'タスク基本情報シート'!$E$20,CA138,'タスク基本情報シート'!$E$20)</f>
        <v>0</v>
      </c>
      <c r="CC138" s="83"/>
      <c r="CD138" s="12"/>
      <c r="CE138" s="13">
        <f t="shared" si="451"/>
        <v>0</v>
      </c>
      <c r="CF138" s="13">
        <f>IF(CE138&lt;'タスク基本情報シート'!$E$13,CE138,'タスク基本情報シート'!$E$13)</f>
        <v>0</v>
      </c>
      <c r="CG138" s="13">
        <v>2</v>
      </c>
      <c r="CH138" s="15">
        <f>LARGE(CF137:CF146,CG138)</f>
        <v>0</v>
      </c>
      <c r="CJ138" s="387"/>
      <c r="CK138" s="389"/>
      <c r="CL138" s="83"/>
      <c r="CM138" s="12"/>
      <c r="CN138" s="13">
        <f t="shared" si="452"/>
        <v>0</v>
      </c>
      <c r="CO138" s="13">
        <f>IF(CP137=0,CO137,CO137+15)</f>
        <v>30</v>
      </c>
      <c r="CP138" s="15">
        <f aca="true" t="shared" si="468" ref="CP138:CP146">IF(CO138&lt;&gt;0,IF(CN138&gt;=CO138,CO138,0),0)</f>
        <v>0</v>
      </c>
      <c r="CQ138" s="83"/>
      <c r="CR138" s="12"/>
      <c r="CS138" s="47">
        <f t="shared" si="453"/>
        <v>0</v>
      </c>
      <c r="CT138" s="15">
        <f aca="true" t="shared" si="469" ref="CT138:CT146">ROUNDDOWN(CS138/30,0)</f>
        <v>0</v>
      </c>
      <c r="CU138" s="83"/>
      <c r="CV138" s="12"/>
      <c r="CW138" s="13">
        <f t="shared" si="454"/>
        <v>0</v>
      </c>
      <c r="CX138" s="13">
        <f aca="true" t="shared" si="470" ref="CX138:CX146">INT(CW138/60)*60</f>
        <v>0</v>
      </c>
      <c r="CY138" s="13">
        <f>IF(CX138&lt;'タスク基本情報シート'!$E$18,CX138,'タスク基本情報シート'!$E$18)</f>
        <v>0</v>
      </c>
      <c r="CZ138" s="13">
        <f>LARGE(CY137:CY146,2)</f>
        <v>0</v>
      </c>
      <c r="DA138" s="15">
        <f>IF(CZ138&lt;=(DA137-60),CZ138,IF((DA137-60)&lt;0,0,(DA137-60)))</f>
        <v>0</v>
      </c>
      <c r="DB138" s="83"/>
      <c r="DC138" s="12"/>
      <c r="DD138" s="26">
        <f aca="true" t="shared" si="471" ref="DD138:DD144">DB138*60+DC138</f>
        <v>0</v>
      </c>
      <c r="DE138" s="15">
        <f>IF(DD138&lt;'タスク基本情報シート'!$E$20,DD138,'タスク基本情報シート'!$E$20)</f>
        <v>0</v>
      </c>
      <c r="DF138" s="83"/>
      <c r="DG138" s="12"/>
      <c r="DH138" s="13">
        <f t="shared" si="455"/>
        <v>0</v>
      </c>
      <c r="DI138" s="13">
        <f>IF(DH138&lt;'タスク基本情報シート'!$E$13,DH138,'タスク基本情報シート'!$E$13)</f>
        <v>0</v>
      </c>
      <c r="DJ138" s="13">
        <v>2</v>
      </c>
      <c r="DK138" s="15">
        <f>LARGE(DI137:DI146,DJ138)</f>
        <v>0</v>
      </c>
    </row>
    <row r="139" spans="1:115" ht="13.5" customHeight="1">
      <c r="A139" s="390">
        <f>IF(VLOOKUP(B137,'選手基本情報シート'!$B$4:$C$51,2)&lt;&gt;0,VLOOKUP(B137,'選手基本情報シート'!$B$4:$C$51,2),"")</f>
      </c>
      <c r="B139" s="391"/>
      <c r="C139" s="83"/>
      <c r="D139" s="12"/>
      <c r="E139" s="13">
        <f t="shared" si="440"/>
        <v>0</v>
      </c>
      <c r="F139" s="13">
        <f aca="true" t="shared" si="472" ref="F139:F146">IF(G138=0,F138,F138+15)</f>
        <v>30</v>
      </c>
      <c r="G139" s="15">
        <f t="shared" si="456"/>
        <v>0</v>
      </c>
      <c r="H139" s="83"/>
      <c r="I139" s="12"/>
      <c r="J139" s="47">
        <f t="shared" si="441"/>
        <v>0</v>
      </c>
      <c r="K139" s="15">
        <f t="shared" si="457"/>
        <v>0</v>
      </c>
      <c r="L139" s="83"/>
      <c r="M139" s="12"/>
      <c r="N139" s="13">
        <f t="shared" si="442"/>
        <v>0</v>
      </c>
      <c r="O139" s="13">
        <f t="shared" si="458"/>
        <v>0</v>
      </c>
      <c r="P139" s="13">
        <f>IF(O139&lt;'タスク基本情報シート'!$E$18,O139,'タスク基本情報シート'!$E$18)</f>
        <v>0</v>
      </c>
      <c r="Q139" s="13">
        <f>LARGE(P137:P146,3)</f>
        <v>0</v>
      </c>
      <c r="R139" s="15">
        <f aca="true" t="shared" si="473" ref="R139:R146">IF(Q139&lt;=(R138-60),Q139,IF((R138-60)&lt;0,0,(R138-60)))</f>
        <v>0</v>
      </c>
      <c r="S139" s="83"/>
      <c r="T139" s="12"/>
      <c r="U139" s="26">
        <f t="shared" si="459"/>
        <v>0</v>
      </c>
      <c r="V139" s="15">
        <f>IF(U139&lt;'タスク基本情報シート'!$E$20,U139,'タスク基本情報シート'!$E$20)</f>
        <v>0</v>
      </c>
      <c r="W139" s="83"/>
      <c r="X139" s="12"/>
      <c r="Y139" s="13">
        <f t="shared" si="443"/>
        <v>0</v>
      </c>
      <c r="Z139" s="13">
        <f>IF(Y139&lt;'タスク基本情報シート'!$E$13,Y139,'タスク基本情報シート'!$E$13)</f>
        <v>0</v>
      </c>
      <c r="AA139" s="13">
        <v>3</v>
      </c>
      <c r="AB139" s="15">
        <f>LARGE(Z137:Z146,AA139)</f>
        <v>0</v>
      </c>
      <c r="AD139" s="390">
        <f>IF(VLOOKUP(AE137,'選手基本情報シート'!$B$4:$C$51,2)&lt;&gt;0,VLOOKUP(AE137,'選手基本情報シート'!$B$4:$C$51,2),"")</f>
      </c>
      <c r="AE139" s="391"/>
      <c r="AF139" s="83"/>
      <c r="AG139" s="12"/>
      <c r="AH139" s="13">
        <f t="shared" si="444"/>
        <v>0</v>
      </c>
      <c r="AI139" s="13">
        <f aca="true" t="shared" si="474" ref="AI139:AI146">IF(AJ138=0,AI138,AI138+15)</f>
        <v>30</v>
      </c>
      <c r="AJ139" s="15">
        <f t="shared" si="460"/>
        <v>0</v>
      </c>
      <c r="AK139" s="83"/>
      <c r="AL139" s="12"/>
      <c r="AM139" s="47">
        <f t="shared" si="445"/>
        <v>0</v>
      </c>
      <c r="AN139" s="15">
        <f t="shared" si="461"/>
        <v>0</v>
      </c>
      <c r="AO139" s="83"/>
      <c r="AP139" s="12"/>
      <c r="AQ139" s="13">
        <f t="shared" si="446"/>
        <v>0</v>
      </c>
      <c r="AR139" s="13">
        <f t="shared" si="462"/>
        <v>0</v>
      </c>
      <c r="AS139" s="13">
        <f>IF(AR139&lt;'タスク基本情報シート'!$E$18,AR139,'タスク基本情報シート'!$E$18)</f>
        <v>0</v>
      </c>
      <c r="AT139" s="13">
        <f>LARGE(AS137:AS146,3)</f>
        <v>0</v>
      </c>
      <c r="AU139" s="15">
        <f aca="true" t="shared" si="475" ref="AU139:AU146">IF(AT139&lt;=(AU138-60),AT139,IF((AU138-60)&lt;0,0,(AU138-60)))</f>
        <v>0</v>
      </c>
      <c r="AV139" s="83"/>
      <c r="AW139" s="12"/>
      <c r="AX139" s="26">
        <f t="shared" si="463"/>
        <v>0</v>
      </c>
      <c r="AY139" s="15">
        <f>IF(AX139&lt;'タスク基本情報シート'!$E$20,AX139,'タスク基本情報シート'!$E$20)</f>
        <v>0</v>
      </c>
      <c r="AZ139" s="83"/>
      <c r="BA139" s="12"/>
      <c r="BB139" s="13">
        <f t="shared" si="447"/>
        <v>0</v>
      </c>
      <c r="BC139" s="13">
        <f>IF(BB139&lt;'タスク基本情報シート'!$E$13,BB139,'タスク基本情報シート'!$E$13)</f>
        <v>0</v>
      </c>
      <c r="BD139" s="13">
        <v>3</v>
      </c>
      <c r="BE139" s="15">
        <f>LARGE(BC137:BC146,BD139)</f>
        <v>0</v>
      </c>
      <c r="BG139" s="390">
        <f>IF(VLOOKUP(BH137,'選手基本情報シート'!$B$4:$C$51,2)&lt;&gt;0,VLOOKUP(BH137,'選手基本情報シート'!$B$4:$C$51,2),"")</f>
      </c>
      <c r="BH139" s="391"/>
      <c r="BI139" s="83"/>
      <c r="BJ139" s="12"/>
      <c r="BK139" s="13">
        <f t="shared" si="448"/>
        <v>0</v>
      </c>
      <c r="BL139" s="13">
        <f aca="true" t="shared" si="476" ref="BL139:BL146">IF(BM138=0,BL138,BL138+15)</f>
        <v>30</v>
      </c>
      <c r="BM139" s="15">
        <f t="shared" si="464"/>
        <v>0</v>
      </c>
      <c r="BN139" s="83"/>
      <c r="BO139" s="12"/>
      <c r="BP139" s="47">
        <f t="shared" si="449"/>
        <v>0</v>
      </c>
      <c r="BQ139" s="15">
        <f t="shared" si="465"/>
        <v>0</v>
      </c>
      <c r="BR139" s="83"/>
      <c r="BS139" s="12"/>
      <c r="BT139" s="13">
        <f t="shared" si="450"/>
        <v>0</v>
      </c>
      <c r="BU139" s="13">
        <f t="shared" si="466"/>
        <v>0</v>
      </c>
      <c r="BV139" s="13">
        <f>IF(BU139&lt;'タスク基本情報シート'!$E$18,BU139,'タスク基本情報シート'!$E$18)</f>
        <v>0</v>
      </c>
      <c r="BW139" s="13">
        <f>LARGE(BV137:BV146,3)</f>
        <v>0</v>
      </c>
      <c r="BX139" s="15">
        <f aca="true" t="shared" si="477" ref="BX139:BX146">IF(BW139&lt;=(BX138-60),BW139,IF((BX138-60)&lt;0,0,(BX138-60)))</f>
        <v>0</v>
      </c>
      <c r="BY139" s="83"/>
      <c r="BZ139" s="12"/>
      <c r="CA139" s="26">
        <f t="shared" si="467"/>
        <v>0</v>
      </c>
      <c r="CB139" s="15">
        <f>IF(CA139&lt;'タスク基本情報シート'!$E$20,CA139,'タスク基本情報シート'!$E$20)</f>
        <v>0</v>
      </c>
      <c r="CC139" s="83"/>
      <c r="CD139" s="12"/>
      <c r="CE139" s="13">
        <f t="shared" si="451"/>
        <v>0</v>
      </c>
      <c r="CF139" s="13">
        <f>IF(CE139&lt;'タスク基本情報シート'!$E$13,CE139,'タスク基本情報シート'!$E$13)</f>
        <v>0</v>
      </c>
      <c r="CG139" s="13">
        <v>3</v>
      </c>
      <c r="CH139" s="15">
        <f>LARGE(CF137:CF146,CG139)</f>
        <v>0</v>
      </c>
      <c r="CJ139" s="390">
        <f>IF(VLOOKUP(CK137,'選手基本情報シート'!$B$4:$C$51,2)&lt;&gt;0,VLOOKUP(CK137,'選手基本情報シート'!$B$4:$C$51,2),"")</f>
      </c>
      <c r="CK139" s="391"/>
      <c r="CL139" s="83"/>
      <c r="CM139" s="12"/>
      <c r="CN139" s="13">
        <f t="shared" si="452"/>
        <v>0</v>
      </c>
      <c r="CO139" s="13">
        <f aca="true" t="shared" si="478" ref="CO139:CO146">IF(CP138=0,CO138,CO138+15)</f>
        <v>30</v>
      </c>
      <c r="CP139" s="15">
        <f t="shared" si="468"/>
        <v>0</v>
      </c>
      <c r="CQ139" s="83"/>
      <c r="CR139" s="12"/>
      <c r="CS139" s="47">
        <f t="shared" si="453"/>
        <v>0</v>
      </c>
      <c r="CT139" s="15">
        <f t="shared" si="469"/>
        <v>0</v>
      </c>
      <c r="CU139" s="83"/>
      <c r="CV139" s="12"/>
      <c r="CW139" s="13">
        <f t="shared" si="454"/>
        <v>0</v>
      </c>
      <c r="CX139" s="13">
        <f t="shared" si="470"/>
        <v>0</v>
      </c>
      <c r="CY139" s="13">
        <f>IF(CX139&lt;'タスク基本情報シート'!$E$18,CX139,'タスク基本情報シート'!$E$18)</f>
        <v>0</v>
      </c>
      <c r="CZ139" s="13">
        <f>LARGE(CY137:CY146,3)</f>
        <v>0</v>
      </c>
      <c r="DA139" s="15">
        <f aca="true" t="shared" si="479" ref="DA139:DA146">IF(CZ139&lt;=(DA138-60),CZ139,IF((DA138-60)&lt;0,0,(DA138-60)))</f>
        <v>0</v>
      </c>
      <c r="DB139" s="83"/>
      <c r="DC139" s="12"/>
      <c r="DD139" s="26">
        <f t="shared" si="471"/>
        <v>0</v>
      </c>
      <c r="DE139" s="15">
        <f>IF(DD139&lt;'タスク基本情報シート'!$E$20,DD139,'タスク基本情報シート'!$E$20)</f>
        <v>0</v>
      </c>
      <c r="DF139" s="83"/>
      <c r="DG139" s="12"/>
      <c r="DH139" s="13">
        <f t="shared" si="455"/>
        <v>0</v>
      </c>
      <c r="DI139" s="13">
        <f>IF(DH139&lt;'タスク基本情報シート'!$E$13,DH139,'タスク基本情報シート'!$E$13)</f>
        <v>0</v>
      </c>
      <c r="DJ139" s="13">
        <v>3</v>
      </c>
      <c r="DK139" s="15">
        <f>LARGE(DI137:DI146,DJ139)</f>
        <v>0</v>
      </c>
    </row>
    <row r="140" spans="1:115" ht="13.5" customHeight="1">
      <c r="A140" s="390"/>
      <c r="B140" s="391"/>
      <c r="C140" s="83"/>
      <c r="D140" s="12"/>
      <c r="E140" s="13">
        <f t="shared" si="440"/>
        <v>0</v>
      </c>
      <c r="F140" s="13">
        <f t="shared" si="472"/>
        <v>30</v>
      </c>
      <c r="G140" s="15">
        <f t="shared" si="456"/>
        <v>0</v>
      </c>
      <c r="H140" s="83"/>
      <c r="I140" s="12"/>
      <c r="J140" s="47">
        <f t="shared" si="441"/>
        <v>0</v>
      </c>
      <c r="K140" s="15">
        <f t="shared" si="457"/>
        <v>0</v>
      </c>
      <c r="L140" s="83"/>
      <c r="M140" s="12"/>
      <c r="N140" s="13">
        <f t="shared" si="442"/>
        <v>0</v>
      </c>
      <c r="O140" s="13">
        <f t="shared" si="458"/>
        <v>0</v>
      </c>
      <c r="P140" s="13">
        <f>IF(O140&lt;'タスク基本情報シート'!$E$18,O140,'タスク基本情報シート'!$E$18)</f>
        <v>0</v>
      </c>
      <c r="Q140" s="13">
        <f>LARGE(P137:P146,4)</f>
        <v>0</v>
      </c>
      <c r="R140" s="15">
        <f t="shared" si="473"/>
        <v>0</v>
      </c>
      <c r="S140" s="83"/>
      <c r="T140" s="12"/>
      <c r="U140" s="26">
        <f t="shared" si="459"/>
        <v>0</v>
      </c>
      <c r="V140" s="15">
        <f>IF(U140&lt;'タスク基本情報シート'!$E$20,U140,'タスク基本情報シート'!$E$20)</f>
        <v>0</v>
      </c>
      <c r="W140" s="83"/>
      <c r="X140" s="12"/>
      <c r="Y140" s="13">
        <f t="shared" si="443"/>
        <v>0</v>
      </c>
      <c r="Z140" s="13">
        <f>IF(Y140&lt;'タスク基本情報シート'!$E$13,Y140,'タスク基本情報シート'!$E$13)</f>
        <v>0</v>
      </c>
      <c r="AA140" s="46"/>
      <c r="AB140" s="90"/>
      <c r="AD140" s="390"/>
      <c r="AE140" s="391"/>
      <c r="AF140" s="83"/>
      <c r="AG140" s="12"/>
      <c r="AH140" s="13">
        <f t="shared" si="444"/>
        <v>0</v>
      </c>
      <c r="AI140" s="13">
        <f t="shared" si="474"/>
        <v>30</v>
      </c>
      <c r="AJ140" s="15">
        <f t="shared" si="460"/>
        <v>0</v>
      </c>
      <c r="AK140" s="83"/>
      <c r="AL140" s="12"/>
      <c r="AM140" s="47">
        <f t="shared" si="445"/>
        <v>0</v>
      </c>
      <c r="AN140" s="15">
        <f t="shared" si="461"/>
        <v>0</v>
      </c>
      <c r="AO140" s="83"/>
      <c r="AP140" s="12"/>
      <c r="AQ140" s="13">
        <f t="shared" si="446"/>
        <v>0</v>
      </c>
      <c r="AR140" s="13">
        <f t="shared" si="462"/>
        <v>0</v>
      </c>
      <c r="AS140" s="13">
        <f>IF(AR140&lt;'タスク基本情報シート'!$E$18,AR140,'タスク基本情報シート'!$E$18)</f>
        <v>0</v>
      </c>
      <c r="AT140" s="13">
        <f>LARGE(AS137:AS146,4)</f>
        <v>0</v>
      </c>
      <c r="AU140" s="15">
        <f t="shared" si="475"/>
        <v>0</v>
      </c>
      <c r="AV140" s="83"/>
      <c r="AW140" s="12"/>
      <c r="AX140" s="26">
        <f t="shared" si="463"/>
        <v>0</v>
      </c>
      <c r="AY140" s="15">
        <f>IF(AX140&lt;'タスク基本情報シート'!$E$20,AX140,'タスク基本情報シート'!$E$20)</f>
        <v>0</v>
      </c>
      <c r="AZ140" s="83"/>
      <c r="BA140" s="12"/>
      <c r="BB140" s="13">
        <f t="shared" si="447"/>
        <v>0</v>
      </c>
      <c r="BC140" s="13">
        <f>IF(BB140&lt;'タスク基本情報シート'!$E$13,BB140,'タスク基本情報シート'!$E$13)</f>
        <v>0</v>
      </c>
      <c r="BD140" s="46"/>
      <c r="BE140" s="90"/>
      <c r="BG140" s="390"/>
      <c r="BH140" s="391"/>
      <c r="BI140" s="83"/>
      <c r="BJ140" s="12"/>
      <c r="BK140" s="13">
        <f t="shared" si="448"/>
        <v>0</v>
      </c>
      <c r="BL140" s="13">
        <f t="shared" si="476"/>
        <v>30</v>
      </c>
      <c r="BM140" s="15">
        <f t="shared" si="464"/>
        <v>0</v>
      </c>
      <c r="BN140" s="83"/>
      <c r="BO140" s="12"/>
      <c r="BP140" s="47">
        <f t="shared" si="449"/>
        <v>0</v>
      </c>
      <c r="BQ140" s="15">
        <f t="shared" si="465"/>
        <v>0</v>
      </c>
      <c r="BR140" s="83"/>
      <c r="BS140" s="12"/>
      <c r="BT140" s="13">
        <f t="shared" si="450"/>
        <v>0</v>
      </c>
      <c r="BU140" s="13">
        <f t="shared" si="466"/>
        <v>0</v>
      </c>
      <c r="BV140" s="13">
        <f>IF(BU140&lt;'タスク基本情報シート'!$E$18,BU140,'タスク基本情報シート'!$E$18)</f>
        <v>0</v>
      </c>
      <c r="BW140" s="13">
        <f>LARGE(BV137:BV146,4)</f>
        <v>0</v>
      </c>
      <c r="BX140" s="15">
        <f t="shared" si="477"/>
        <v>0</v>
      </c>
      <c r="BY140" s="83"/>
      <c r="BZ140" s="12"/>
      <c r="CA140" s="26">
        <f t="shared" si="467"/>
        <v>0</v>
      </c>
      <c r="CB140" s="15">
        <f>IF(CA140&lt;'タスク基本情報シート'!$E$20,CA140,'タスク基本情報シート'!$E$20)</f>
        <v>0</v>
      </c>
      <c r="CC140" s="83"/>
      <c r="CD140" s="12"/>
      <c r="CE140" s="13">
        <f t="shared" si="451"/>
        <v>0</v>
      </c>
      <c r="CF140" s="13">
        <f>IF(CE140&lt;'タスク基本情報シート'!$E$13,CE140,'タスク基本情報シート'!$E$13)</f>
        <v>0</v>
      </c>
      <c r="CG140" s="46"/>
      <c r="CH140" s="90"/>
      <c r="CJ140" s="390"/>
      <c r="CK140" s="391"/>
      <c r="CL140" s="83"/>
      <c r="CM140" s="12"/>
      <c r="CN140" s="13">
        <f t="shared" si="452"/>
        <v>0</v>
      </c>
      <c r="CO140" s="13">
        <f t="shared" si="478"/>
        <v>30</v>
      </c>
      <c r="CP140" s="15">
        <f t="shared" si="468"/>
        <v>0</v>
      </c>
      <c r="CQ140" s="83"/>
      <c r="CR140" s="12"/>
      <c r="CS140" s="47">
        <f t="shared" si="453"/>
        <v>0</v>
      </c>
      <c r="CT140" s="15">
        <f t="shared" si="469"/>
        <v>0</v>
      </c>
      <c r="CU140" s="83"/>
      <c r="CV140" s="12"/>
      <c r="CW140" s="13">
        <f t="shared" si="454"/>
        <v>0</v>
      </c>
      <c r="CX140" s="13">
        <f t="shared" si="470"/>
        <v>0</v>
      </c>
      <c r="CY140" s="13">
        <f>IF(CX140&lt;'タスク基本情報シート'!$E$18,CX140,'タスク基本情報シート'!$E$18)</f>
        <v>0</v>
      </c>
      <c r="CZ140" s="13">
        <f>LARGE(CY137:CY146,4)</f>
        <v>0</v>
      </c>
      <c r="DA140" s="15">
        <f t="shared" si="479"/>
        <v>0</v>
      </c>
      <c r="DB140" s="83"/>
      <c r="DC140" s="12"/>
      <c r="DD140" s="26">
        <f t="shared" si="471"/>
        <v>0</v>
      </c>
      <c r="DE140" s="15">
        <f>IF(DD140&lt;'タスク基本情報シート'!$E$20,DD140,'タスク基本情報シート'!$E$20)</f>
        <v>0</v>
      </c>
      <c r="DF140" s="83"/>
      <c r="DG140" s="12"/>
      <c r="DH140" s="13">
        <f t="shared" si="455"/>
        <v>0</v>
      </c>
      <c r="DI140" s="13">
        <f>IF(DH140&lt;'タスク基本情報シート'!$E$13,DH140,'タスク基本情報シート'!$E$13)</f>
        <v>0</v>
      </c>
      <c r="DJ140" s="46"/>
      <c r="DK140" s="90"/>
    </row>
    <row r="141" spans="1:115" ht="13.5" customHeight="1">
      <c r="A141" s="390"/>
      <c r="B141" s="391"/>
      <c r="C141" s="83"/>
      <c r="D141" s="12"/>
      <c r="E141" s="13">
        <f t="shared" si="440"/>
        <v>0</v>
      </c>
      <c r="F141" s="13">
        <f t="shared" si="472"/>
        <v>30</v>
      </c>
      <c r="G141" s="15">
        <f t="shared" si="456"/>
        <v>0</v>
      </c>
      <c r="H141" s="83"/>
      <c r="I141" s="12"/>
      <c r="J141" s="47">
        <f t="shared" si="441"/>
        <v>0</v>
      </c>
      <c r="K141" s="15">
        <f t="shared" si="457"/>
        <v>0</v>
      </c>
      <c r="L141" s="83"/>
      <c r="M141" s="12"/>
      <c r="N141" s="13">
        <f t="shared" si="442"/>
        <v>0</v>
      </c>
      <c r="O141" s="13">
        <f t="shared" si="458"/>
        <v>0</v>
      </c>
      <c r="P141" s="13">
        <f>IF(O141&lt;'タスク基本情報シート'!$E$18,O141,'タスク基本情報シート'!$E$18)</f>
        <v>0</v>
      </c>
      <c r="Q141" s="13">
        <f>LARGE(P137:P146,5)</f>
        <v>0</v>
      </c>
      <c r="R141" s="15">
        <f t="shared" si="473"/>
        <v>0</v>
      </c>
      <c r="S141" s="83"/>
      <c r="T141" s="12"/>
      <c r="U141" s="26">
        <f t="shared" si="459"/>
        <v>0</v>
      </c>
      <c r="V141" s="15">
        <f>IF(U141&lt;'タスク基本情報シート'!$E$20,U141,'タスク基本情報シート'!$E$20)</f>
        <v>0</v>
      </c>
      <c r="W141" s="83"/>
      <c r="X141" s="12"/>
      <c r="Y141" s="13">
        <f t="shared" si="443"/>
        <v>0</v>
      </c>
      <c r="Z141" s="13">
        <f>IF(Y141&lt;'タスク基本情報シート'!$E$13,Y141,'タスク基本情報シート'!$E$13)</f>
        <v>0</v>
      </c>
      <c r="AA141" s="45"/>
      <c r="AB141" s="17"/>
      <c r="AD141" s="390"/>
      <c r="AE141" s="391"/>
      <c r="AF141" s="83"/>
      <c r="AG141" s="12"/>
      <c r="AH141" s="13">
        <f t="shared" si="444"/>
        <v>0</v>
      </c>
      <c r="AI141" s="13">
        <f t="shared" si="474"/>
        <v>30</v>
      </c>
      <c r="AJ141" s="15">
        <f t="shared" si="460"/>
        <v>0</v>
      </c>
      <c r="AK141" s="83"/>
      <c r="AL141" s="12"/>
      <c r="AM141" s="47">
        <f t="shared" si="445"/>
        <v>0</v>
      </c>
      <c r="AN141" s="15">
        <f t="shared" si="461"/>
        <v>0</v>
      </c>
      <c r="AO141" s="83"/>
      <c r="AP141" s="12"/>
      <c r="AQ141" s="13">
        <f t="shared" si="446"/>
        <v>0</v>
      </c>
      <c r="AR141" s="13">
        <f t="shared" si="462"/>
        <v>0</v>
      </c>
      <c r="AS141" s="13">
        <f>IF(AR141&lt;'タスク基本情報シート'!$E$18,AR141,'タスク基本情報シート'!$E$18)</f>
        <v>0</v>
      </c>
      <c r="AT141" s="13">
        <f>LARGE(AS137:AS146,5)</f>
        <v>0</v>
      </c>
      <c r="AU141" s="15">
        <f t="shared" si="475"/>
        <v>0</v>
      </c>
      <c r="AV141" s="83"/>
      <c r="AW141" s="12"/>
      <c r="AX141" s="26">
        <f t="shared" si="463"/>
        <v>0</v>
      </c>
      <c r="AY141" s="15">
        <f>IF(AX141&lt;'タスク基本情報シート'!$E$20,AX141,'タスク基本情報シート'!$E$20)</f>
        <v>0</v>
      </c>
      <c r="AZ141" s="83"/>
      <c r="BA141" s="12"/>
      <c r="BB141" s="13">
        <f t="shared" si="447"/>
        <v>0</v>
      </c>
      <c r="BC141" s="13">
        <f>IF(BB141&lt;'タスク基本情報シート'!$E$13,BB141,'タスク基本情報シート'!$E$13)</f>
        <v>0</v>
      </c>
      <c r="BD141" s="45"/>
      <c r="BE141" s="17"/>
      <c r="BG141" s="390"/>
      <c r="BH141" s="391"/>
      <c r="BI141" s="83"/>
      <c r="BJ141" s="12"/>
      <c r="BK141" s="13">
        <f t="shared" si="448"/>
        <v>0</v>
      </c>
      <c r="BL141" s="13">
        <f t="shared" si="476"/>
        <v>30</v>
      </c>
      <c r="BM141" s="15">
        <f t="shared" si="464"/>
        <v>0</v>
      </c>
      <c r="BN141" s="83"/>
      <c r="BO141" s="12"/>
      <c r="BP141" s="47">
        <f t="shared" si="449"/>
        <v>0</v>
      </c>
      <c r="BQ141" s="15">
        <f t="shared" si="465"/>
        <v>0</v>
      </c>
      <c r="BR141" s="83"/>
      <c r="BS141" s="12"/>
      <c r="BT141" s="13">
        <f t="shared" si="450"/>
        <v>0</v>
      </c>
      <c r="BU141" s="13">
        <f t="shared" si="466"/>
        <v>0</v>
      </c>
      <c r="BV141" s="13">
        <f>IF(BU141&lt;'タスク基本情報シート'!$E$18,BU141,'タスク基本情報シート'!$E$18)</f>
        <v>0</v>
      </c>
      <c r="BW141" s="13">
        <f>LARGE(BV137:BV146,5)</f>
        <v>0</v>
      </c>
      <c r="BX141" s="15">
        <f t="shared" si="477"/>
        <v>0</v>
      </c>
      <c r="BY141" s="83"/>
      <c r="BZ141" s="12"/>
      <c r="CA141" s="26">
        <f t="shared" si="467"/>
        <v>0</v>
      </c>
      <c r="CB141" s="15">
        <f>IF(CA141&lt;'タスク基本情報シート'!$E$20,CA141,'タスク基本情報シート'!$E$20)</f>
        <v>0</v>
      </c>
      <c r="CC141" s="83"/>
      <c r="CD141" s="12"/>
      <c r="CE141" s="13">
        <f t="shared" si="451"/>
        <v>0</v>
      </c>
      <c r="CF141" s="13">
        <f>IF(CE141&lt;'タスク基本情報シート'!$E$13,CE141,'タスク基本情報シート'!$E$13)</f>
        <v>0</v>
      </c>
      <c r="CG141" s="45"/>
      <c r="CH141" s="17"/>
      <c r="CJ141" s="390"/>
      <c r="CK141" s="391"/>
      <c r="CL141" s="83"/>
      <c r="CM141" s="12"/>
      <c r="CN141" s="13">
        <f t="shared" si="452"/>
        <v>0</v>
      </c>
      <c r="CO141" s="13">
        <f t="shared" si="478"/>
        <v>30</v>
      </c>
      <c r="CP141" s="15">
        <f t="shared" si="468"/>
        <v>0</v>
      </c>
      <c r="CQ141" s="83"/>
      <c r="CR141" s="12"/>
      <c r="CS141" s="47">
        <f t="shared" si="453"/>
        <v>0</v>
      </c>
      <c r="CT141" s="15">
        <f t="shared" si="469"/>
        <v>0</v>
      </c>
      <c r="CU141" s="83"/>
      <c r="CV141" s="12"/>
      <c r="CW141" s="13">
        <f t="shared" si="454"/>
        <v>0</v>
      </c>
      <c r="CX141" s="13">
        <f t="shared" si="470"/>
        <v>0</v>
      </c>
      <c r="CY141" s="13">
        <f>IF(CX141&lt;'タスク基本情報シート'!$E$18,CX141,'タスク基本情報シート'!$E$18)</f>
        <v>0</v>
      </c>
      <c r="CZ141" s="13">
        <f>LARGE(CY137:CY146,5)</f>
        <v>0</v>
      </c>
      <c r="DA141" s="15">
        <f t="shared" si="479"/>
        <v>0</v>
      </c>
      <c r="DB141" s="83"/>
      <c r="DC141" s="12"/>
      <c r="DD141" s="26">
        <f t="shared" si="471"/>
        <v>0</v>
      </c>
      <c r="DE141" s="15">
        <f>IF(DD141&lt;'タスク基本情報シート'!$E$20,DD141,'タスク基本情報シート'!$E$20)</f>
        <v>0</v>
      </c>
      <c r="DF141" s="83"/>
      <c r="DG141" s="12"/>
      <c r="DH141" s="13">
        <f t="shared" si="455"/>
        <v>0</v>
      </c>
      <c r="DI141" s="13">
        <f>IF(DH141&lt;'タスク基本情報シート'!$E$13,DH141,'タスク基本情報シート'!$E$13)</f>
        <v>0</v>
      </c>
      <c r="DJ141" s="45"/>
      <c r="DK141" s="17"/>
    </row>
    <row r="142" spans="1:115" ht="13.5" customHeight="1">
      <c r="A142" s="390"/>
      <c r="B142" s="391"/>
      <c r="C142" s="83"/>
      <c r="D142" s="12"/>
      <c r="E142" s="13">
        <f t="shared" si="440"/>
        <v>0</v>
      </c>
      <c r="F142" s="13">
        <f t="shared" si="472"/>
        <v>30</v>
      </c>
      <c r="G142" s="15">
        <f t="shared" si="456"/>
        <v>0</v>
      </c>
      <c r="H142" s="83"/>
      <c r="I142" s="12"/>
      <c r="J142" s="47">
        <f t="shared" si="441"/>
        <v>0</v>
      </c>
      <c r="K142" s="15">
        <f t="shared" si="457"/>
        <v>0</v>
      </c>
      <c r="L142" s="83"/>
      <c r="M142" s="12"/>
      <c r="N142" s="13">
        <f t="shared" si="442"/>
        <v>0</v>
      </c>
      <c r="O142" s="13">
        <f t="shared" si="458"/>
        <v>0</v>
      </c>
      <c r="P142" s="13">
        <f>IF(O142&lt;'タスク基本情報シート'!$E$18,O142,'タスク基本情報シート'!$E$18)</f>
        <v>0</v>
      </c>
      <c r="Q142" s="13">
        <f>LARGE(P137:P146,6)</f>
        <v>0</v>
      </c>
      <c r="R142" s="15">
        <f t="shared" si="473"/>
        <v>0</v>
      </c>
      <c r="S142" s="83"/>
      <c r="T142" s="12"/>
      <c r="U142" s="26">
        <f t="shared" si="459"/>
        <v>0</v>
      </c>
      <c r="V142" s="15">
        <f>IF(U142&lt;'タスク基本情報シート'!$E$20,U142,'タスク基本情報シート'!$E$20)</f>
        <v>0</v>
      </c>
      <c r="W142" s="83"/>
      <c r="X142" s="12"/>
      <c r="Y142" s="13">
        <f t="shared" si="443"/>
        <v>0</v>
      </c>
      <c r="Z142" s="13">
        <f>IF(Y142&lt;'タスク基本情報シート'!$E$13,Y142,'タスク基本情報シート'!$E$13)</f>
        <v>0</v>
      </c>
      <c r="AA142" s="45"/>
      <c r="AB142" s="17"/>
      <c r="AD142" s="390"/>
      <c r="AE142" s="391"/>
      <c r="AF142" s="83"/>
      <c r="AG142" s="12"/>
      <c r="AH142" s="13">
        <f t="shared" si="444"/>
        <v>0</v>
      </c>
      <c r="AI142" s="13">
        <f t="shared" si="474"/>
        <v>30</v>
      </c>
      <c r="AJ142" s="15">
        <f t="shared" si="460"/>
        <v>0</v>
      </c>
      <c r="AK142" s="83"/>
      <c r="AL142" s="12"/>
      <c r="AM142" s="47">
        <f t="shared" si="445"/>
        <v>0</v>
      </c>
      <c r="AN142" s="15">
        <f t="shared" si="461"/>
        <v>0</v>
      </c>
      <c r="AO142" s="83"/>
      <c r="AP142" s="12"/>
      <c r="AQ142" s="13">
        <f t="shared" si="446"/>
        <v>0</v>
      </c>
      <c r="AR142" s="13">
        <f t="shared" si="462"/>
        <v>0</v>
      </c>
      <c r="AS142" s="13">
        <f>IF(AR142&lt;'タスク基本情報シート'!$E$18,AR142,'タスク基本情報シート'!$E$18)</f>
        <v>0</v>
      </c>
      <c r="AT142" s="13">
        <f>LARGE(AS137:AS146,6)</f>
        <v>0</v>
      </c>
      <c r="AU142" s="15">
        <f t="shared" si="475"/>
        <v>0</v>
      </c>
      <c r="AV142" s="83"/>
      <c r="AW142" s="12"/>
      <c r="AX142" s="26">
        <f t="shared" si="463"/>
        <v>0</v>
      </c>
      <c r="AY142" s="15">
        <f>IF(AX142&lt;'タスク基本情報シート'!$E$20,AX142,'タスク基本情報シート'!$E$20)</f>
        <v>0</v>
      </c>
      <c r="AZ142" s="83"/>
      <c r="BA142" s="12"/>
      <c r="BB142" s="13">
        <f t="shared" si="447"/>
        <v>0</v>
      </c>
      <c r="BC142" s="13">
        <f>IF(BB142&lt;'タスク基本情報シート'!$E$13,BB142,'タスク基本情報シート'!$E$13)</f>
        <v>0</v>
      </c>
      <c r="BD142" s="45"/>
      <c r="BE142" s="17"/>
      <c r="BG142" s="390"/>
      <c r="BH142" s="391"/>
      <c r="BI142" s="83"/>
      <c r="BJ142" s="12"/>
      <c r="BK142" s="13">
        <f t="shared" si="448"/>
        <v>0</v>
      </c>
      <c r="BL142" s="13">
        <f t="shared" si="476"/>
        <v>30</v>
      </c>
      <c r="BM142" s="15">
        <f t="shared" si="464"/>
        <v>0</v>
      </c>
      <c r="BN142" s="83"/>
      <c r="BO142" s="12"/>
      <c r="BP142" s="47">
        <f t="shared" si="449"/>
        <v>0</v>
      </c>
      <c r="BQ142" s="15">
        <f t="shared" si="465"/>
        <v>0</v>
      </c>
      <c r="BR142" s="83"/>
      <c r="BS142" s="12"/>
      <c r="BT142" s="13">
        <f t="shared" si="450"/>
        <v>0</v>
      </c>
      <c r="BU142" s="13">
        <f t="shared" si="466"/>
        <v>0</v>
      </c>
      <c r="BV142" s="13">
        <f>IF(BU142&lt;'タスク基本情報シート'!$E$18,BU142,'タスク基本情報シート'!$E$18)</f>
        <v>0</v>
      </c>
      <c r="BW142" s="13">
        <f>LARGE(BV137:BV146,6)</f>
        <v>0</v>
      </c>
      <c r="BX142" s="15">
        <f t="shared" si="477"/>
        <v>0</v>
      </c>
      <c r="BY142" s="83"/>
      <c r="BZ142" s="12"/>
      <c r="CA142" s="26">
        <f t="shared" si="467"/>
        <v>0</v>
      </c>
      <c r="CB142" s="15">
        <f>IF(CA142&lt;'タスク基本情報シート'!$E$20,CA142,'タスク基本情報シート'!$E$20)</f>
        <v>0</v>
      </c>
      <c r="CC142" s="83"/>
      <c r="CD142" s="12"/>
      <c r="CE142" s="13">
        <f t="shared" si="451"/>
        <v>0</v>
      </c>
      <c r="CF142" s="13">
        <f>IF(CE142&lt;'タスク基本情報シート'!$E$13,CE142,'タスク基本情報シート'!$E$13)</f>
        <v>0</v>
      </c>
      <c r="CG142" s="45"/>
      <c r="CH142" s="17"/>
      <c r="CJ142" s="390"/>
      <c r="CK142" s="391"/>
      <c r="CL142" s="83"/>
      <c r="CM142" s="12"/>
      <c r="CN142" s="13">
        <f t="shared" si="452"/>
        <v>0</v>
      </c>
      <c r="CO142" s="13">
        <f t="shared" si="478"/>
        <v>30</v>
      </c>
      <c r="CP142" s="15">
        <f t="shared" si="468"/>
        <v>0</v>
      </c>
      <c r="CQ142" s="83"/>
      <c r="CR142" s="12"/>
      <c r="CS142" s="47">
        <f t="shared" si="453"/>
        <v>0</v>
      </c>
      <c r="CT142" s="15">
        <f t="shared" si="469"/>
        <v>0</v>
      </c>
      <c r="CU142" s="83"/>
      <c r="CV142" s="12"/>
      <c r="CW142" s="13">
        <f t="shared" si="454"/>
        <v>0</v>
      </c>
      <c r="CX142" s="13">
        <f t="shared" si="470"/>
        <v>0</v>
      </c>
      <c r="CY142" s="13">
        <f>IF(CX142&lt;'タスク基本情報シート'!$E$18,CX142,'タスク基本情報シート'!$E$18)</f>
        <v>0</v>
      </c>
      <c r="CZ142" s="13">
        <f>LARGE(CY137:CY146,6)</f>
        <v>0</v>
      </c>
      <c r="DA142" s="15">
        <f t="shared" si="479"/>
        <v>0</v>
      </c>
      <c r="DB142" s="83"/>
      <c r="DC142" s="12"/>
      <c r="DD142" s="26">
        <f t="shared" si="471"/>
        <v>0</v>
      </c>
      <c r="DE142" s="15">
        <f>IF(DD142&lt;'タスク基本情報シート'!$E$20,DD142,'タスク基本情報シート'!$E$20)</f>
        <v>0</v>
      </c>
      <c r="DF142" s="83"/>
      <c r="DG142" s="12"/>
      <c r="DH142" s="13">
        <f t="shared" si="455"/>
        <v>0</v>
      </c>
      <c r="DI142" s="13">
        <f>IF(DH142&lt;'タスク基本情報シート'!$E$13,DH142,'タスク基本情報シート'!$E$13)</f>
        <v>0</v>
      </c>
      <c r="DJ142" s="45"/>
      <c r="DK142" s="17"/>
    </row>
    <row r="143" spans="1:115" ht="13.5" customHeight="1">
      <c r="A143" s="390"/>
      <c r="B143" s="391"/>
      <c r="C143" s="83"/>
      <c r="D143" s="12"/>
      <c r="E143" s="13">
        <f t="shared" si="440"/>
        <v>0</v>
      </c>
      <c r="F143" s="13">
        <f t="shared" si="472"/>
        <v>30</v>
      </c>
      <c r="G143" s="15">
        <f t="shared" si="456"/>
        <v>0</v>
      </c>
      <c r="H143" s="83"/>
      <c r="I143" s="12"/>
      <c r="J143" s="47">
        <f t="shared" si="441"/>
        <v>0</v>
      </c>
      <c r="K143" s="15">
        <f t="shared" si="457"/>
        <v>0</v>
      </c>
      <c r="L143" s="83"/>
      <c r="M143" s="12"/>
      <c r="N143" s="13">
        <f t="shared" si="442"/>
        <v>0</v>
      </c>
      <c r="O143" s="13">
        <f t="shared" si="458"/>
        <v>0</v>
      </c>
      <c r="P143" s="13">
        <f>IF(O143&lt;'タスク基本情報シート'!$E$18,O143,'タスク基本情報シート'!$E$18)</f>
        <v>0</v>
      </c>
      <c r="Q143" s="13">
        <f>LARGE(P137:P146,7)</f>
        <v>0</v>
      </c>
      <c r="R143" s="15">
        <f t="shared" si="473"/>
        <v>0</v>
      </c>
      <c r="S143" s="83"/>
      <c r="T143" s="12"/>
      <c r="U143" s="26">
        <f t="shared" si="459"/>
        <v>0</v>
      </c>
      <c r="V143" s="15">
        <f>IF(U143&lt;'タスク基本情報シート'!$E$20,U143,'タスク基本情報シート'!$E$20)</f>
        <v>0</v>
      </c>
      <c r="W143" s="83"/>
      <c r="X143" s="12"/>
      <c r="Y143" s="13">
        <f t="shared" si="443"/>
        <v>0</v>
      </c>
      <c r="Z143" s="13">
        <f>IF(Y143&lt;'タスク基本情報シート'!$E$13,Y143,'タスク基本情報シート'!$E$13)</f>
        <v>0</v>
      </c>
      <c r="AA143" s="16"/>
      <c r="AB143" s="17"/>
      <c r="AD143" s="390"/>
      <c r="AE143" s="391"/>
      <c r="AF143" s="83"/>
      <c r="AG143" s="12"/>
      <c r="AH143" s="13">
        <f t="shared" si="444"/>
        <v>0</v>
      </c>
      <c r="AI143" s="13">
        <f t="shared" si="474"/>
        <v>30</v>
      </c>
      <c r="AJ143" s="15">
        <f t="shared" si="460"/>
        <v>0</v>
      </c>
      <c r="AK143" s="83"/>
      <c r="AL143" s="12"/>
      <c r="AM143" s="47">
        <f t="shared" si="445"/>
        <v>0</v>
      </c>
      <c r="AN143" s="15">
        <f t="shared" si="461"/>
        <v>0</v>
      </c>
      <c r="AO143" s="83"/>
      <c r="AP143" s="12"/>
      <c r="AQ143" s="13">
        <f t="shared" si="446"/>
        <v>0</v>
      </c>
      <c r="AR143" s="13">
        <f t="shared" si="462"/>
        <v>0</v>
      </c>
      <c r="AS143" s="13">
        <f>IF(AR143&lt;'タスク基本情報シート'!$E$18,AR143,'タスク基本情報シート'!$E$18)</f>
        <v>0</v>
      </c>
      <c r="AT143" s="13">
        <f>LARGE(AS137:AS146,7)</f>
        <v>0</v>
      </c>
      <c r="AU143" s="15">
        <f t="shared" si="475"/>
        <v>0</v>
      </c>
      <c r="AV143" s="83"/>
      <c r="AW143" s="12"/>
      <c r="AX143" s="26">
        <f t="shared" si="463"/>
        <v>0</v>
      </c>
      <c r="AY143" s="15">
        <f>IF(AX143&lt;'タスク基本情報シート'!$E$20,AX143,'タスク基本情報シート'!$E$20)</f>
        <v>0</v>
      </c>
      <c r="AZ143" s="83"/>
      <c r="BA143" s="12"/>
      <c r="BB143" s="13">
        <f t="shared" si="447"/>
        <v>0</v>
      </c>
      <c r="BC143" s="13">
        <f>IF(BB143&lt;'タスク基本情報シート'!$E$13,BB143,'タスク基本情報シート'!$E$13)</f>
        <v>0</v>
      </c>
      <c r="BD143" s="16"/>
      <c r="BE143" s="17"/>
      <c r="BG143" s="390"/>
      <c r="BH143" s="391"/>
      <c r="BI143" s="83"/>
      <c r="BJ143" s="12"/>
      <c r="BK143" s="13">
        <f t="shared" si="448"/>
        <v>0</v>
      </c>
      <c r="BL143" s="13">
        <f t="shared" si="476"/>
        <v>30</v>
      </c>
      <c r="BM143" s="15">
        <f t="shared" si="464"/>
        <v>0</v>
      </c>
      <c r="BN143" s="83"/>
      <c r="BO143" s="12"/>
      <c r="BP143" s="47">
        <f t="shared" si="449"/>
        <v>0</v>
      </c>
      <c r="BQ143" s="15">
        <f t="shared" si="465"/>
        <v>0</v>
      </c>
      <c r="BR143" s="83"/>
      <c r="BS143" s="12"/>
      <c r="BT143" s="13">
        <f t="shared" si="450"/>
        <v>0</v>
      </c>
      <c r="BU143" s="13">
        <f t="shared" si="466"/>
        <v>0</v>
      </c>
      <c r="BV143" s="13">
        <f>IF(BU143&lt;'タスク基本情報シート'!$E$18,BU143,'タスク基本情報シート'!$E$18)</f>
        <v>0</v>
      </c>
      <c r="BW143" s="13">
        <f>LARGE(BV137:BV146,7)</f>
        <v>0</v>
      </c>
      <c r="BX143" s="15">
        <f t="shared" si="477"/>
        <v>0</v>
      </c>
      <c r="BY143" s="83"/>
      <c r="BZ143" s="12"/>
      <c r="CA143" s="26">
        <f t="shared" si="467"/>
        <v>0</v>
      </c>
      <c r="CB143" s="15">
        <f>IF(CA143&lt;'タスク基本情報シート'!$E$20,CA143,'タスク基本情報シート'!$E$20)</f>
        <v>0</v>
      </c>
      <c r="CC143" s="83"/>
      <c r="CD143" s="12"/>
      <c r="CE143" s="13">
        <f t="shared" si="451"/>
        <v>0</v>
      </c>
      <c r="CF143" s="13">
        <f>IF(CE143&lt;'タスク基本情報シート'!$E$13,CE143,'タスク基本情報シート'!$E$13)</f>
        <v>0</v>
      </c>
      <c r="CG143" s="16"/>
      <c r="CH143" s="17"/>
      <c r="CJ143" s="390"/>
      <c r="CK143" s="391"/>
      <c r="CL143" s="83"/>
      <c r="CM143" s="12"/>
      <c r="CN143" s="13">
        <f t="shared" si="452"/>
        <v>0</v>
      </c>
      <c r="CO143" s="13">
        <f t="shared" si="478"/>
        <v>30</v>
      </c>
      <c r="CP143" s="15">
        <f t="shared" si="468"/>
        <v>0</v>
      </c>
      <c r="CQ143" s="83"/>
      <c r="CR143" s="12"/>
      <c r="CS143" s="47">
        <f t="shared" si="453"/>
        <v>0</v>
      </c>
      <c r="CT143" s="15">
        <f t="shared" si="469"/>
        <v>0</v>
      </c>
      <c r="CU143" s="83"/>
      <c r="CV143" s="12"/>
      <c r="CW143" s="13">
        <f t="shared" si="454"/>
        <v>0</v>
      </c>
      <c r="CX143" s="13">
        <f t="shared" si="470"/>
        <v>0</v>
      </c>
      <c r="CY143" s="13">
        <f>IF(CX143&lt;'タスク基本情報シート'!$E$18,CX143,'タスク基本情報シート'!$E$18)</f>
        <v>0</v>
      </c>
      <c r="CZ143" s="13">
        <f>LARGE(CY137:CY146,7)</f>
        <v>0</v>
      </c>
      <c r="DA143" s="15">
        <f t="shared" si="479"/>
        <v>0</v>
      </c>
      <c r="DB143" s="83"/>
      <c r="DC143" s="12"/>
      <c r="DD143" s="26">
        <f t="shared" si="471"/>
        <v>0</v>
      </c>
      <c r="DE143" s="15">
        <f>IF(DD143&lt;'タスク基本情報シート'!$E$20,DD143,'タスク基本情報シート'!$E$20)</f>
        <v>0</v>
      </c>
      <c r="DF143" s="83"/>
      <c r="DG143" s="12"/>
      <c r="DH143" s="13">
        <f t="shared" si="455"/>
        <v>0</v>
      </c>
      <c r="DI143" s="13">
        <f>IF(DH143&lt;'タスク基本情報シート'!$E$13,DH143,'タスク基本情報シート'!$E$13)</f>
        <v>0</v>
      </c>
      <c r="DJ143" s="16"/>
      <c r="DK143" s="17"/>
    </row>
    <row r="144" spans="1:115" ht="13.5" customHeight="1">
      <c r="A144" s="390"/>
      <c r="B144" s="391"/>
      <c r="C144" s="83"/>
      <c r="D144" s="12"/>
      <c r="E144" s="13">
        <f t="shared" si="440"/>
        <v>0</v>
      </c>
      <c r="F144" s="13">
        <f t="shared" si="472"/>
        <v>30</v>
      </c>
      <c r="G144" s="15">
        <f t="shared" si="456"/>
        <v>0</v>
      </c>
      <c r="H144" s="83"/>
      <c r="I144" s="12"/>
      <c r="J144" s="47">
        <f t="shared" si="441"/>
        <v>0</v>
      </c>
      <c r="K144" s="15">
        <f t="shared" si="457"/>
        <v>0</v>
      </c>
      <c r="L144" s="83"/>
      <c r="M144" s="12"/>
      <c r="N144" s="13">
        <f t="shared" si="442"/>
        <v>0</v>
      </c>
      <c r="O144" s="13">
        <f t="shared" si="458"/>
        <v>0</v>
      </c>
      <c r="P144" s="13">
        <f>IF(O144&lt;'タスク基本情報シート'!$E$18,O144,'タスク基本情報シート'!$E$18)</f>
        <v>0</v>
      </c>
      <c r="Q144" s="13">
        <f>LARGE(P137:P146,8)</f>
        <v>0</v>
      </c>
      <c r="R144" s="15">
        <f t="shared" si="473"/>
        <v>0</v>
      </c>
      <c r="S144" s="83"/>
      <c r="T144" s="12"/>
      <c r="U144" s="26">
        <f t="shared" si="459"/>
        <v>0</v>
      </c>
      <c r="V144" s="15">
        <f>IF(U144&lt;'タスク基本情報シート'!$E$20,U144,'タスク基本情報シート'!$E$20)</f>
        <v>0</v>
      </c>
      <c r="W144" s="83"/>
      <c r="X144" s="12"/>
      <c r="Y144" s="13">
        <f t="shared" si="443"/>
        <v>0</v>
      </c>
      <c r="Z144" s="13">
        <f>IF(Y144&lt;'タスク基本情報シート'!$E$13,Y144,'タスク基本情報シート'!$E$13)</f>
        <v>0</v>
      </c>
      <c r="AA144" s="16"/>
      <c r="AB144" s="17"/>
      <c r="AD144" s="390"/>
      <c r="AE144" s="391"/>
      <c r="AF144" s="83"/>
      <c r="AG144" s="12"/>
      <c r="AH144" s="13">
        <f t="shared" si="444"/>
        <v>0</v>
      </c>
      <c r="AI144" s="13">
        <f t="shared" si="474"/>
        <v>30</v>
      </c>
      <c r="AJ144" s="15">
        <f t="shared" si="460"/>
        <v>0</v>
      </c>
      <c r="AK144" s="83"/>
      <c r="AL144" s="12"/>
      <c r="AM144" s="47">
        <f t="shared" si="445"/>
        <v>0</v>
      </c>
      <c r="AN144" s="15">
        <f t="shared" si="461"/>
        <v>0</v>
      </c>
      <c r="AO144" s="83"/>
      <c r="AP144" s="12"/>
      <c r="AQ144" s="13">
        <f t="shared" si="446"/>
        <v>0</v>
      </c>
      <c r="AR144" s="13">
        <f t="shared" si="462"/>
        <v>0</v>
      </c>
      <c r="AS144" s="13">
        <f>IF(AR144&lt;'タスク基本情報シート'!$E$18,AR144,'タスク基本情報シート'!$E$18)</f>
        <v>0</v>
      </c>
      <c r="AT144" s="13">
        <f>LARGE(AS137:AS146,8)</f>
        <v>0</v>
      </c>
      <c r="AU144" s="15">
        <f t="shared" si="475"/>
        <v>0</v>
      </c>
      <c r="AV144" s="83"/>
      <c r="AW144" s="12"/>
      <c r="AX144" s="26">
        <f t="shared" si="463"/>
        <v>0</v>
      </c>
      <c r="AY144" s="15">
        <f>IF(AX144&lt;'タスク基本情報シート'!$E$20,AX144,'タスク基本情報シート'!$E$20)</f>
        <v>0</v>
      </c>
      <c r="AZ144" s="83"/>
      <c r="BA144" s="12"/>
      <c r="BB144" s="13">
        <f t="shared" si="447"/>
        <v>0</v>
      </c>
      <c r="BC144" s="13">
        <f>IF(BB144&lt;'タスク基本情報シート'!$E$13,BB144,'タスク基本情報シート'!$E$13)</f>
        <v>0</v>
      </c>
      <c r="BD144" s="16"/>
      <c r="BE144" s="17"/>
      <c r="BG144" s="390"/>
      <c r="BH144" s="391"/>
      <c r="BI144" s="83"/>
      <c r="BJ144" s="12"/>
      <c r="BK144" s="13">
        <f t="shared" si="448"/>
        <v>0</v>
      </c>
      <c r="BL144" s="13">
        <f t="shared" si="476"/>
        <v>30</v>
      </c>
      <c r="BM144" s="15">
        <f t="shared" si="464"/>
        <v>0</v>
      </c>
      <c r="BN144" s="83"/>
      <c r="BO144" s="12"/>
      <c r="BP144" s="47">
        <f t="shared" si="449"/>
        <v>0</v>
      </c>
      <c r="BQ144" s="15">
        <f t="shared" si="465"/>
        <v>0</v>
      </c>
      <c r="BR144" s="83"/>
      <c r="BS144" s="12"/>
      <c r="BT144" s="13">
        <f t="shared" si="450"/>
        <v>0</v>
      </c>
      <c r="BU144" s="13">
        <f t="shared" si="466"/>
        <v>0</v>
      </c>
      <c r="BV144" s="13">
        <f>IF(BU144&lt;'タスク基本情報シート'!$E$18,BU144,'タスク基本情報シート'!$E$18)</f>
        <v>0</v>
      </c>
      <c r="BW144" s="13">
        <f>LARGE(BV137:BV146,8)</f>
        <v>0</v>
      </c>
      <c r="BX144" s="15">
        <f t="shared" si="477"/>
        <v>0</v>
      </c>
      <c r="BY144" s="83"/>
      <c r="BZ144" s="12"/>
      <c r="CA144" s="26">
        <f t="shared" si="467"/>
        <v>0</v>
      </c>
      <c r="CB144" s="15">
        <f>IF(CA144&lt;'タスク基本情報シート'!$E$20,CA144,'タスク基本情報シート'!$E$20)</f>
        <v>0</v>
      </c>
      <c r="CC144" s="83"/>
      <c r="CD144" s="12"/>
      <c r="CE144" s="13">
        <f t="shared" si="451"/>
        <v>0</v>
      </c>
      <c r="CF144" s="13">
        <f>IF(CE144&lt;'タスク基本情報シート'!$E$13,CE144,'タスク基本情報シート'!$E$13)</f>
        <v>0</v>
      </c>
      <c r="CG144" s="16"/>
      <c r="CH144" s="17"/>
      <c r="CJ144" s="390"/>
      <c r="CK144" s="391"/>
      <c r="CL144" s="83"/>
      <c r="CM144" s="12"/>
      <c r="CN144" s="13">
        <f t="shared" si="452"/>
        <v>0</v>
      </c>
      <c r="CO144" s="13">
        <f t="shared" si="478"/>
        <v>30</v>
      </c>
      <c r="CP144" s="15">
        <f t="shared" si="468"/>
        <v>0</v>
      </c>
      <c r="CQ144" s="83"/>
      <c r="CR144" s="12"/>
      <c r="CS144" s="47">
        <f t="shared" si="453"/>
        <v>0</v>
      </c>
      <c r="CT144" s="15">
        <f t="shared" si="469"/>
        <v>0</v>
      </c>
      <c r="CU144" s="83"/>
      <c r="CV144" s="12"/>
      <c r="CW144" s="13">
        <f t="shared" si="454"/>
        <v>0</v>
      </c>
      <c r="CX144" s="13">
        <f t="shared" si="470"/>
        <v>0</v>
      </c>
      <c r="CY144" s="13">
        <f>IF(CX144&lt;'タスク基本情報シート'!$E$18,CX144,'タスク基本情報シート'!$E$18)</f>
        <v>0</v>
      </c>
      <c r="CZ144" s="13">
        <f>LARGE(CY137:CY146,8)</f>
        <v>0</v>
      </c>
      <c r="DA144" s="15">
        <f t="shared" si="479"/>
        <v>0</v>
      </c>
      <c r="DB144" s="83"/>
      <c r="DC144" s="12"/>
      <c r="DD144" s="26">
        <f t="shared" si="471"/>
        <v>0</v>
      </c>
      <c r="DE144" s="15">
        <f>IF(DD144&lt;'タスク基本情報シート'!$E$20,DD144,'タスク基本情報シート'!$E$20)</f>
        <v>0</v>
      </c>
      <c r="DF144" s="83"/>
      <c r="DG144" s="12"/>
      <c r="DH144" s="13">
        <f t="shared" si="455"/>
        <v>0</v>
      </c>
      <c r="DI144" s="13">
        <f>IF(DH144&lt;'タスク基本情報シート'!$E$13,DH144,'タスク基本情報シート'!$E$13)</f>
        <v>0</v>
      </c>
      <c r="DJ144" s="16"/>
      <c r="DK144" s="17"/>
    </row>
    <row r="145" spans="1:115" ht="13.5" customHeight="1">
      <c r="A145" s="390"/>
      <c r="B145" s="391"/>
      <c r="C145" s="83"/>
      <c r="D145" s="12"/>
      <c r="E145" s="13">
        <f t="shared" si="440"/>
        <v>0</v>
      </c>
      <c r="F145" s="13">
        <f t="shared" si="472"/>
        <v>30</v>
      </c>
      <c r="G145" s="15">
        <f t="shared" si="456"/>
        <v>0</v>
      </c>
      <c r="H145" s="83"/>
      <c r="I145" s="12"/>
      <c r="J145" s="47">
        <f t="shared" si="441"/>
        <v>0</v>
      </c>
      <c r="K145" s="15">
        <f t="shared" si="457"/>
        <v>0</v>
      </c>
      <c r="L145" s="83"/>
      <c r="M145" s="12"/>
      <c r="N145" s="13">
        <f t="shared" si="442"/>
        <v>0</v>
      </c>
      <c r="O145" s="13">
        <f t="shared" si="458"/>
        <v>0</v>
      </c>
      <c r="P145" s="13">
        <f>IF(O145&lt;'タスク基本情報シート'!$E$18,O145,'タスク基本情報シート'!$E$18)</f>
        <v>0</v>
      </c>
      <c r="Q145" s="13">
        <f>LARGE(P137:P146,9)</f>
        <v>0</v>
      </c>
      <c r="R145" s="15">
        <f t="shared" si="473"/>
        <v>0</v>
      </c>
      <c r="S145" s="88"/>
      <c r="T145" s="27"/>
      <c r="U145" s="27"/>
      <c r="V145" s="29"/>
      <c r="W145" s="83"/>
      <c r="X145" s="12"/>
      <c r="Y145" s="13">
        <f t="shared" si="443"/>
        <v>0</v>
      </c>
      <c r="Z145" s="13">
        <f>IF(Y145&lt;'タスク基本情報シート'!$E$13,Y145,'タスク基本情報シート'!$E$13)</f>
        <v>0</v>
      </c>
      <c r="AA145" s="16"/>
      <c r="AB145" s="17"/>
      <c r="AD145" s="390"/>
      <c r="AE145" s="391"/>
      <c r="AF145" s="83"/>
      <c r="AG145" s="12"/>
      <c r="AH145" s="13">
        <f t="shared" si="444"/>
        <v>0</v>
      </c>
      <c r="AI145" s="13">
        <f t="shared" si="474"/>
        <v>30</v>
      </c>
      <c r="AJ145" s="15">
        <f t="shared" si="460"/>
        <v>0</v>
      </c>
      <c r="AK145" s="83"/>
      <c r="AL145" s="12"/>
      <c r="AM145" s="47">
        <f t="shared" si="445"/>
        <v>0</v>
      </c>
      <c r="AN145" s="15">
        <f t="shared" si="461"/>
        <v>0</v>
      </c>
      <c r="AO145" s="83"/>
      <c r="AP145" s="12"/>
      <c r="AQ145" s="13">
        <f t="shared" si="446"/>
        <v>0</v>
      </c>
      <c r="AR145" s="13">
        <f t="shared" si="462"/>
        <v>0</v>
      </c>
      <c r="AS145" s="13">
        <f>IF(AR145&lt;'タスク基本情報シート'!$E$18,AR145,'タスク基本情報シート'!$E$18)</f>
        <v>0</v>
      </c>
      <c r="AT145" s="13">
        <f>LARGE(AS137:AS146,9)</f>
        <v>0</v>
      </c>
      <c r="AU145" s="15">
        <f t="shared" si="475"/>
        <v>0</v>
      </c>
      <c r="AV145" s="88"/>
      <c r="AW145" s="27"/>
      <c r="AX145" s="27"/>
      <c r="AY145" s="29"/>
      <c r="AZ145" s="83"/>
      <c r="BA145" s="12"/>
      <c r="BB145" s="13">
        <f t="shared" si="447"/>
        <v>0</v>
      </c>
      <c r="BC145" s="13">
        <f>IF(BB145&lt;'タスク基本情報シート'!$E$13,BB145,'タスク基本情報シート'!$E$13)</f>
        <v>0</v>
      </c>
      <c r="BD145" s="16"/>
      <c r="BE145" s="17"/>
      <c r="BG145" s="390"/>
      <c r="BH145" s="391"/>
      <c r="BI145" s="83"/>
      <c r="BJ145" s="12"/>
      <c r="BK145" s="13">
        <f t="shared" si="448"/>
        <v>0</v>
      </c>
      <c r="BL145" s="13">
        <f t="shared" si="476"/>
        <v>30</v>
      </c>
      <c r="BM145" s="15">
        <f t="shared" si="464"/>
        <v>0</v>
      </c>
      <c r="BN145" s="83"/>
      <c r="BO145" s="12"/>
      <c r="BP145" s="47">
        <f t="shared" si="449"/>
        <v>0</v>
      </c>
      <c r="BQ145" s="15">
        <f t="shared" si="465"/>
        <v>0</v>
      </c>
      <c r="BR145" s="83"/>
      <c r="BS145" s="12"/>
      <c r="BT145" s="13">
        <f t="shared" si="450"/>
        <v>0</v>
      </c>
      <c r="BU145" s="13">
        <f t="shared" si="466"/>
        <v>0</v>
      </c>
      <c r="BV145" s="13">
        <f>IF(BU145&lt;'タスク基本情報シート'!$E$18,BU145,'タスク基本情報シート'!$E$18)</f>
        <v>0</v>
      </c>
      <c r="BW145" s="13">
        <f>LARGE(BV137:BV146,9)</f>
        <v>0</v>
      </c>
      <c r="BX145" s="15">
        <f t="shared" si="477"/>
        <v>0</v>
      </c>
      <c r="BY145" s="88"/>
      <c r="BZ145" s="27"/>
      <c r="CA145" s="27"/>
      <c r="CB145" s="29"/>
      <c r="CC145" s="83"/>
      <c r="CD145" s="12"/>
      <c r="CE145" s="13">
        <f t="shared" si="451"/>
        <v>0</v>
      </c>
      <c r="CF145" s="13">
        <f>IF(CE145&lt;'タスク基本情報シート'!$E$13,CE145,'タスク基本情報シート'!$E$13)</f>
        <v>0</v>
      </c>
      <c r="CG145" s="16"/>
      <c r="CH145" s="17"/>
      <c r="CJ145" s="390"/>
      <c r="CK145" s="391"/>
      <c r="CL145" s="83"/>
      <c r="CM145" s="12"/>
      <c r="CN145" s="13">
        <f t="shared" si="452"/>
        <v>0</v>
      </c>
      <c r="CO145" s="13">
        <f t="shared" si="478"/>
        <v>30</v>
      </c>
      <c r="CP145" s="15">
        <f t="shared" si="468"/>
        <v>0</v>
      </c>
      <c r="CQ145" s="83"/>
      <c r="CR145" s="12"/>
      <c r="CS145" s="47">
        <f t="shared" si="453"/>
        <v>0</v>
      </c>
      <c r="CT145" s="15">
        <f t="shared" si="469"/>
        <v>0</v>
      </c>
      <c r="CU145" s="83"/>
      <c r="CV145" s="12"/>
      <c r="CW145" s="13">
        <f t="shared" si="454"/>
        <v>0</v>
      </c>
      <c r="CX145" s="13">
        <f t="shared" si="470"/>
        <v>0</v>
      </c>
      <c r="CY145" s="13">
        <f>IF(CX145&lt;'タスク基本情報シート'!$E$18,CX145,'タスク基本情報シート'!$E$18)</f>
        <v>0</v>
      </c>
      <c r="CZ145" s="13">
        <f>LARGE(CY137:CY146,9)</f>
        <v>0</v>
      </c>
      <c r="DA145" s="15">
        <f t="shared" si="479"/>
        <v>0</v>
      </c>
      <c r="DB145" s="88"/>
      <c r="DC145" s="27"/>
      <c r="DD145" s="27"/>
      <c r="DE145" s="29"/>
      <c r="DF145" s="83"/>
      <c r="DG145" s="12"/>
      <c r="DH145" s="13">
        <f t="shared" si="455"/>
        <v>0</v>
      </c>
      <c r="DI145" s="13">
        <f>IF(DH145&lt;'タスク基本情報シート'!$E$13,DH145,'タスク基本情報シート'!$E$13)</f>
        <v>0</v>
      </c>
      <c r="DJ145" s="16"/>
      <c r="DK145" s="17"/>
    </row>
    <row r="146" spans="1:115" ht="14.25" customHeight="1" thickBot="1">
      <c r="A146" s="392"/>
      <c r="B146" s="393"/>
      <c r="C146" s="84"/>
      <c r="D146" s="18"/>
      <c r="E146" s="20">
        <f t="shared" si="440"/>
        <v>0</v>
      </c>
      <c r="F146" s="20">
        <f t="shared" si="472"/>
        <v>30</v>
      </c>
      <c r="G146" s="79">
        <f t="shared" si="456"/>
        <v>0</v>
      </c>
      <c r="H146" s="84"/>
      <c r="I146" s="18"/>
      <c r="J146" s="48">
        <f t="shared" si="441"/>
        <v>0</v>
      </c>
      <c r="K146" s="79">
        <f t="shared" si="457"/>
        <v>0</v>
      </c>
      <c r="L146" s="84"/>
      <c r="M146" s="18"/>
      <c r="N146" s="20">
        <f t="shared" si="442"/>
        <v>0</v>
      </c>
      <c r="O146" s="20">
        <f t="shared" si="458"/>
        <v>0</v>
      </c>
      <c r="P146" s="20">
        <f>IF(O146&lt;'タスク基本情報シート'!$E$18,O146,'タスク基本情報シート'!$E$18)</f>
        <v>0</v>
      </c>
      <c r="Q146" s="20">
        <f>LARGE(P137:P146,10)</f>
        <v>0</v>
      </c>
      <c r="R146" s="79">
        <f t="shared" si="473"/>
        <v>0</v>
      </c>
      <c r="S146" s="89"/>
      <c r="T146" s="30"/>
      <c r="U146" s="30"/>
      <c r="V146" s="31"/>
      <c r="W146" s="84"/>
      <c r="X146" s="18"/>
      <c r="Y146" s="20">
        <f t="shared" si="443"/>
        <v>0</v>
      </c>
      <c r="Z146" s="20">
        <f>IF(Y146&lt;'タスク基本情報シート'!$E$13,Y146,'タスク基本情報シート'!$E$13)</f>
        <v>0</v>
      </c>
      <c r="AA146" s="19"/>
      <c r="AB146" s="21"/>
      <c r="AD146" s="392"/>
      <c r="AE146" s="393"/>
      <c r="AF146" s="84"/>
      <c r="AG146" s="18"/>
      <c r="AH146" s="20">
        <f t="shared" si="444"/>
        <v>0</v>
      </c>
      <c r="AI146" s="20">
        <f t="shared" si="474"/>
        <v>30</v>
      </c>
      <c r="AJ146" s="79">
        <f t="shared" si="460"/>
        <v>0</v>
      </c>
      <c r="AK146" s="84"/>
      <c r="AL146" s="18"/>
      <c r="AM146" s="48">
        <f t="shared" si="445"/>
        <v>0</v>
      </c>
      <c r="AN146" s="79">
        <f t="shared" si="461"/>
        <v>0</v>
      </c>
      <c r="AO146" s="84"/>
      <c r="AP146" s="18"/>
      <c r="AQ146" s="20">
        <f t="shared" si="446"/>
        <v>0</v>
      </c>
      <c r="AR146" s="20">
        <f t="shared" si="462"/>
        <v>0</v>
      </c>
      <c r="AS146" s="20">
        <f>IF(AR146&lt;'タスク基本情報シート'!$E$18,AR146,'タスク基本情報シート'!$E$18)</f>
        <v>0</v>
      </c>
      <c r="AT146" s="20">
        <f>LARGE(AS137:AS146,10)</f>
        <v>0</v>
      </c>
      <c r="AU146" s="79">
        <f t="shared" si="475"/>
        <v>0</v>
      </c>
      <c r="AV146" s="89"/>
      <c r="AW146" s="30"/>
      <c r="AX146" s="30"/>
      <c r="AY146" s="31"/>
      <c r="AZ146" s="84"/>
      <c r="BA146" s="18"/>
      <c r="BB146" s="20">
        <f t="shared" si="447"/>
        <v>0</v>
      </c>
      <c r="BC146" s="20">
        <f>IF(BB146&lt;'タスク基本情報シート'!$E$13,BB146,'タスク基本情報シート'!$E$13)</f>
        <v>0</v>
      </c>
      <c r="BD146" s="19"/>
      <c r="BE146" s="21"/>
      <c r="BG146" s="392"/>
      <c r="BH146" s="393"/>
      <c r="BI146" s="84"/>
      <c r="BJ146" s="18"/>
      <c r="BK146" s="20">
        <f t="shared" si="448"/>
        <v>0</v>
      </c>
      <c r="BL146" s="20">
        <f t="shared" si="476"/>
        <v>30</v>
      </c>
      <c r="BM146" s="79">
        <f t="shared" si="464"/>
        <v>0</v>
      </c>
      <c r="BN146" s="84"/>
      <c r="BO146" s="18"/>
      <c r="BP146" s="48">
        <f t="shared" si="449"/>
        <v>0</v>
      </c>
      <c r="BQ146" s="79">
        <f t="shared" si="465"/>
        <v>0</v>
      </c>
      <c r="BR146" s="84"/>
      <c r="BS146" s="18"/>
      <c r="BT146" s="20">
        <f t="shared" si="450"/>
        <v>0</v>
      </c>
      <c r="BU146" s="20">
        <f t="shared" si="466"/>
        <v>0</v>
      </c>
      <c r="BV146" s="20">
        <f>IF(BU146&lt;'タスク基本情報シート'!$E$18,BU146,'タスク基本情報シート'!$E$18)</f>
        <v>0</v>
      </c>
      <c r="BW146" s="20">
        <f>LARGE(BV137:BV146,10)</f>
        <v>0</v>
      </c>
      <c r="BX146" s="79">
        <f t="shared" si="477"/>
        <v>0</v>
      </c>
      <c r="BY146" s="89"/>
      <c r="BZ146" s="30"/>
      <c r="CA146" s="30"/>
      <c r="CB146" s="31"/>
      <c r="CC146" s="84"/>
      <c r="CD146" s="18"/>
      <c r="CE146" s="20">
        <f t="shared" si="451"/>
        <v>0</v>
      </c>
      <c r="CF146" s="20">
        <f>IF(CE146&lt;'タスク基本情報シート'!$E$13,CE146,'タスク基本情報シート'!$E$13)</f>
        <v>0</v>
      </c>
      <c r="CG146" s="19"/>
      <c r="CH146" s="21"/>
      <c r="CJ146" s="392"/>
      <c r="CK146" s="393"/>
      <c r="CL146" s="84"/>
      <c r="CM146" s="18"/>
      <c r="CN146" s="20">
        <f t="shared" si="452"/>
        <v>0</v>
      </c>
      <c r="CO146" s="20">
        <f t="shared" si="478"/>
        <v>30</v>
      </c>
      <c r="CP146" s="79">
        <f t="shared" si="468"/>
        <v>0</v>
      </c>
      <c r="CQ146" s="84"/>
      <c r="CR146" s="18"/>
      <c r="CS146" s="48">
        <f t="shared" si="453"/>
        <v>0</v>
      </c>
      <c r="CT146" s="79">
        <f t="shared" si="469"/>
        <v>0</v>
      </c>
      <c r="CU146" s="84"/>
      <c r="CV146" s="18"/>
      <c r="CW146" s="20">
        <f t="shared" si="454"/>
        <v>0</v>
      </c>
      <c r="CX146" s="20">
        <f t="shared" si="470"/>
        <v>0</v>
      </c>
      <c r="CY146" s="20">
        <f>IF(CX146&lt;'タスク基本情報シート'!$E$18,CX146,'タスク基本情報シート'!$E$18)</f>
        <v>0</v>
      </c>
      <c r="CZ146" s="20">
        <f>LARGE(CY137:CY146,10)</f>
        <v>0</v>
      </c>
      <c r="DA146" s="79">
        <f t="shared" si="479"/>
        <v>0</v>
      </c>
      <c r="DB146" s="89"/>
      <c r="DC146" s="30"/>
      <c r="DD146" s="30"/>
      <c r="DE146" s="31"/>
      <c r="DF146" s="84"/>
      <c r="DG146" s="18"/>
      <c r="DH146" s="20">
        <f t="shared" si="455"/>
        <v>0</v>
      </c>
      <c r="DI146" s="20">
        <f>IF(DH146&lt;'タスク基本情報シート'!$E$13,DH146,'タスク基本情報シート'!$E$13)</f>
        <v>0</v>
      </c>
      <c r="DJ146" s="19"/>
      <c r="DK146" s="21"/>
    </row>
    <row r="147" spans="1:115" ht="15" thickTop="1">
      <c r="A147" s="193" t="s">
        <v>17</v>
      </c>
      <c r="B147" s="194">
        <f>SUMIF(G$4:AB$4,K$4,G147:AB147)</f>
        <v>0</v>
      </c>
      <c r="C147" s="80"/>
      <c r="D147" s="22" t="str">
        <f>IF((E147/60)&gt;'タスク基本情報シート'!$F$10,"ERR","OK")</f>
        <v>OK</v>
      </c>
      <c r="E147" s="22">
        <f>SUM(E137:E146)</f>
        <v>0</v>
      </c>
      <c r="F147" s="22"/>
      <c r="G147" s="23">
        <f>SUM(G137:G146)</f>
        <v>0</v>
      </c>
      <c r="H147" s="80"/>
      <c r="I147" s="22" t="str">
        <f>IF((J147/60)&gt;'タスク基本情報シート'!$F$3,"ERR","OK")</f>
        <v>OK</v>
      </c>
      <c r="J147" s="49">
        <f>SUM(J137:J146)</f>
        <v>0</v>
      </c>
      <c r="K147" s="23">
        <f>SUM(K137:K146)</f>
        <v>0</v>
      </c>
      <c r="L147" s="80"/>
      <c r="M147" s="22" t="str">
        <f>IF((N147/60)&gt;'タスク基本情報シート'!$F$18,"ERR","OK")</f>
        <v>OK</v>
      </c>
      <c r="N147" s="22">
        <f>SUM(N137:N146)</f>
        <v>0</v>
      </c>
      <c r="O147" s="22"/>
      <c r="P147" s="22"/>
      <c r="Q147" s="22"/>
      <c r="R147" s="23">
        <f>SUM(R137:R146)</f>
        <v>0</v>
      </c>
      <c r="S147" s="80"/>
      <c r="T147" s="22" t="str">
        <f>IF((U147/60)&gt;'タスク基本情報シート'!$F$20,"ERR","OK")</f>
        <v>OK</v>
      </c>
      <c r="U147" s="22">
        <f>SUM(U137:U144)</f>
        <v>0</v>
      </c>
      <c r="V147" s="23">
        <f>SUM(V137:V144)</f>
        <v>0</v>
      </c>
      <c r="W147" s="80"/>
      <c r="X147" s="22" t="str">
        <f>IF((Y147/60)&gt;'タスク基本情報シート'!$F$13,"ERR","OK")</f>
        <v>OK</v>
      </c>
      <c r="Y147" s="22">
        <f>SUM(Y137:Y146)</f>
        <v>0</v>
      </c>
      <c r="Z147" s="22"/>
      <c r="AA147" s="22"/>
      <c r="AB147" s="23">
        <f>SUM(AB137:AB139)</f>
        <v>0</v>
      </c>
      <c r="AD147" s="193" t="s">
        <v>17</v>
      </c>
      <c r="AE147" s="194">
        <f>SUMIF(AJ$4:BE$4,AN$4,AJ147:BE147)</f>
        <v>0</v>
      </c>
      <c r="AF147" s="80"/>
      <c r="AG147" s="22" t="str">
        <f>IF((AH147/60)&gt;'タスク基本情報シート'!$F$10,"ERR","OK")</f>
        <v>OK</v>
      </c>
      <c r="AH147" s="22">
        <f>SUM(AH137:AH146)</f>
        <v>0</v>
      </c>
      <c r="AI147" s="22"/>
      <c r="AJ147" s="23">
        <f>SUM(AJ137:AJ146)</f>
        <v>0</v>
      </c>
      <c r="AK147" s="80"/>
      <c r="AL147" s="22" t="str">
        <f>IF((AM147/60)&gt;'タスク基本情報シート'!$F$3,"ERR","OK")</f>
        <v>OK</v>
      </c>
      <c r="AM147" s="49">
        <f>SUM(AM137:AM146)</f>
        <v>0</v>
      </c>
      <c r="AN147" s="23">
        <f>SUM(AN137:AN146)</f>
        <v>0</v>
      </c>
      <c r="AO147" s="80"/>
      <c r="AP147" s="22" t="str">
        <f>IF((AQ147/60)&gt;'タスク基本情報シート'!$F$18,"ERR","OK")</f>
        <v>OK</v>
      </c>
      <c r="AQ147" s="22">
        <f>SUM(AQ137:AQ146)</f>
        <v>0</v>
      </c>
      <c r="AR147" s="22"/>
      <c r="AS147" s="22"/>
      <c r="AT147" s="22"/>
      <c r="AU147" s="23">
        <f>SUM(AU137:AU146)</f>
        <v>0</v>
      </c>
      <c r="AV147" s="80"/>
      <c r="AW147" s="22" t="str">
        <f>IF((AX147/60)&gt;'タスク基本情報シート'!$F$20,"ERR","OK")</f>
        <v>OK</v>
      </c>
      <c r="AX147" s="22">
        <f>SUM(AX137:AX144)</f>
        <v>0</v>
      </c>
      <c r="AY147" s="23">
        <f>SUM(AY137:AY144)</f>
        <v>0</v>
      </c>
      <c r="AZ147" s="80"/>
      <c r="BA147" s="22" t="str">
        <f>IF((BB147/60)&gt;'タスク基本情報シート'!$F$13,"ERR","OK")</f>
        <v>OK</v>
      </c>
      <c r="BB147" s="22">
        <f>SUM(BB137:BB146)</f>
        <v>0</v>
      </c>
      <c r="BC147" s="22"/>
      <c r="BD147" s="22"/>
      <c r="BE147" s="23">
        <f>SUM(BE137:BE139)</f>
        <v>0</v>
      </c>
      <c r="BG147" s="193" t="s">
        <v>17</v>
      </c>
      <c r="BH147" s="194">
        <f>SUMIF(BM$4:CH$4,BQ$4,BM147:CH147)</f>
        <v>0</v>
      </c>
      <c r="BI147" s="80"/>
      <c r="BJ147" s="22" t="str">
        <f>IF((BK147/60)&gt;'タスク基本情報シート'!$F$10,"ERR","OK")</f>
        <v>OK</v>
      </c>
      <c r="BK147" s="22">
        <f>SUM(BK137:BK146)</f>
        <v>0</v>
      </c>
      <c r="BL147" s="22"/>
      <c r="BM147" s="23">
        <f>SUM(BM137:BM146)</f>
        <v>0</v>
      </c>
      <c r="BN147" s="80"/>
      <c r="BO147" s="22" t="str">
        <f>IF((BP147/60)&gt;'タスク基本情報シート'!$F$3,"ERR","OK")</f>
        <v>OK</v>
      </c>
      <c r="BP147" s="49">
        <f>SUM(BP137:BP146)</f>
        <v>0</v>
      </c>
      <c r="BQ147" s="23">
        <f>SUM(BQ137:BQ146)</f>
        <v>0</v>
      </c>
      <c r="BR147" s="80"/>
      <c r="BS147" s="22" t="str">
        <f>IF((BT147/60)&gt;'タスク基本情報シート'!$F$18,"ERR","OK")</f>
        <v>OK</v>
      </c>
      <c r="BT147" s="22">
        <f>SUM(BT137:BT146)</f>
        <v>0</v>
      </c>
      <c r="BU147" s="22"/>
      <c r="BV147" s="22"/>
      <c r="BW147" s="22"/>
      <c r="BX147" s="23">
        <f>SUM(BX137:BX146)</f>
        <v>0</v>
      </c>
      <c r="BY147" s="80"/>
      <c r="BZ147" s="22" t="str">
        <f>IF((CA147/60)&gt;'タスク基本情報シート'!$F$20,"ERR","OK")</f>
        <v>OK</v>
      </c>
      <c r="CA147" s="22">
        <f>SUM(CA137:CA144)</f>
        <v>0</v>
      </c>
      <c r="CB147" s="23">
        <f>SUM(CB137:CB144)</f>
        <v>0</v>
      </c>
      <c r="CC147" s="80"/>
      <c r="CD147" s="22" t="str">
        <f>IF((CE147/60)&gt;'タスク基本情報シート'!$F$13,"ERR","OK")</f>
        <v>OK</v>
      </c>
      <c r="CE147" s="22">
        <f>SUM(CE137:CE146)</f>
        <v>0</v>
      </c>
      <c r="CF147" s="22"/>
      <c r="CG147" s="22"/>
      <c r="CH147" s="23">
        <f>SUM(CH137:CH139)</f>
        <v>0</v>
      </c>
      <c r="CJ147" s="193" t="s">
        <v>17</v>
      </c>
      <c r="CK147" s="194">
        <f>SUMIF(CP$4:DK$4,CT$4,CP147:DK147)</f>
        <v>0</v>
      </c>
      <c r="CL147" s="80"/>
      <c r="CM147" s="22" t="str">
        <f>IF((CN147/60)&gt;'タスク基本情報シート'!$F$10,"ERR","OK")</f>
        <v>OK</v>
      </c>
      <c r="CN147" s="22">
        <f>SUM(CN137:CN146)</f>
        <v>0</v>
      </c>
      <c r="CO147" s="22"/>
      <c r="CP147" s="23">
        <f>SUM(CP137:CP146)</f>
        <v>0</v>
      </c>
      <c r="CQ147" s="80"/>
      <c r="CR147" s="22" t="str">
        <f>IF((CS147/60)&gt;'タスク基本情報シート'!$F$3,"ERR","OK")</f>
        <v>OK</v>
      </c>
      <c r="CS147" s="49">
        <f>SUM(CS137:CS146)</f>
        <v>0</v>
      </c>
      <c r="CT147" s="23">
        <f>SUM(CT137:CT146)</f>
        <v>0</v>
      </c>
      <c r="CU147" s="80"/>
      <c r="CV147" s="22" t="str">
        <f>IF((CW147/60)&gt;'タスク基本情報シート'!$F$18,"ERR","OK")</f>
        <v>OK</v>
      </c>
      <c r="CW147" s="22">
        <f>SUM(CW137:CW146)</f>
        <v>0</v>
      </c>
      <c r="CX147" s="22"/>
      <c r="CY147" s="22"/>
      <c r="CZ147" s="22"/>
      <c r="DA147" s="23">
        <f>SUM(DA137:DA146)</f>
        <v>0</v>
      </c>
      <c r="DB147" s="80"/>
      <c r="DC147" s="22" t="str">
        <f>IF((DD147/60)&gt;'タスク基本情報シート'!$F$20,"ERR","OK")</f>
        <v>OK</v>
      </c>
      <c r="DD147" s="22">
        <f>SUM(DD137:DD144)</f>
        <v>0</v>
      </c>
      <c r="DE147" s="23">
        <f>SUM(DE137:DE144)</f>
        <v>0</v>
      </c>
      <c r="DF147" s="80"/>
      <c r="DG147" s="22" t="str">
        <f>IF((DH147/60)&gt;'タスク基本情報シート'!$F$13,"ERR","OK")</f>
        <v>OK</v>
      </c>
      <c r="DH147" s="22">
        <f>SUM(DH137:DH146)</f>
        <v>0</v>
      </c>
      <c r="DI147" s="22"/>
      <c r="DJ147" s="22"/>
      <c r="DK147" s="23">
        <f>SUM(DK137:DK139)</f>
        <v>0</v>
      </c>
    </row>
    <row r="148" spans="1:115" ht="15" thickBot="1">
      <c r="A148" s="195" t="s">
        <v>18</v>
      </c>
      <c r="B148" s="196">
        <f>SUMIF(G$4:AB$4,K$4,G148:AB148)</f>
        <v>0</v>
      </c>
      <c r="C148" s="81"/>
      <c r="D148" s="33"/>
      <c r="E148" s="34"/>
      <c r="F148" s="34"/>
      <c r="G148" s="35">
        <f>IF(G147=0,0,G147/G$149*1000)</f>
        <v>0</v>
      </c>
      <c r="H148" s="81"/>
      <c r="I148" s="33"/>
      <c r="J148" s="50"/>
      <c r="K148" s="35">
        <f>IF(K147=0,0,K147/K$149*1000)</f>
        <v>0</v>
      </c>
      <c r="L148" s="81"/>
      <c r="M148" s="33"/>
      <c r="N148" s="34"/>
      <c r="O148" s="34"/>
      <c r="P148" s="34"/>
      <c r="Q148" s="34"/>
      <c r="R148" s="35">
        <f>IF(R147=0,0,R147/R$149*1000)</f>
        <v>0</v>
      </c>
      <c r="S148" s="87"/>
      <c r="T148" s="34"/>
      <c r="U148" s="34"/>
      <c r="V148" s="35">
        <f>IF(V147=0,0,V147/V$149*1000)</f>
        <v>0</v>
      </c>
      <c r="W148" s="87"/>
      <c r="X148" s="34"/>
      <c r="Y148" s="34"/>
      <c r="Z148" s="34"/>
      <c r="AA148" s="34"/>
      <c r="AB148" s="35">
        <f>IF(AB147=0,0,AB147/AB$149*1000)</f>
        <v>0</v>
      </c>
      <c r="AD148" s="195" t="s">
        <v>18</v>
      </c>
      <c r="AE148" s="196">
        <f>SUMIF(AJ$4:BE$4,AN$4,AJ148:BE148)</f>
        <v>0</v>
      </c>
      <c r="AF148" s="81"/>
      <c r="AG148" s="33"/>
      <c r="AH148" s="34"/>
      <c r="AI148" s="34"/>
      <c r="AJ148" s="35">
        <f>IF(AJ147=0,0,AJ147/AJ$149*1000)</f>
        <v>0</v>
      </c>
      <c r="AK148" s="81"/>
      <c r="AL148" s="33"/>
      <c r="AM148" s="50"/>
      <c r="AN148" s="35">
        <f>IF(AN147=0,0,AN147/AN$149*1000)</f>
        <v>0</v>
      </c>
      <c r="AO148" s="81"/>
      <c r="AP148" s="33"/>
      <c r="AQ148" s="34"/>
      <c r="AR148" s="34"/>
      <c r="AS148" s="34"/>
      <c r="AT148" s="34"/>
      <c r="AU148" s="35">
        <f>IF(AU147=0,0,AU147/AU$149*1000)</f>
        <v>0</v>
      </c>
      <c r="AV148" s="87"/>
      <c r="AW148" s="34"/>
      <c r="AX148" s="34"/>
      <c r="AY148" s="35">
        <f>IF(AY147=0,0,AY147/AY$149*1000)</f>
        <v>0</v>
      </c>
      <c r="AZ148" s="87"/>
      <c r="BA148" s="34"/>
      <c r="BB148" s="34"/>
      <c r="BC148" s="34"/>
      <c r="BD148" s="34"/>
      <c r="BE148" s="35">
        <f>IF(BE147=0,0,BE147/BE$149*1000)</f>
        <v>0</v>
      </c>
      <c r="BG148" s="195" t="s">
        <v>18</v>
      </c>
      <c r="BH148" s="196">
        <f>SUMIF(BM$4:CH$4,BQ$4,BM148:CH148)</f>
        <v>0</v>
      </c>
      <c r="BI148" s="81"/>
      <c r="BJ148" s="33"/>
      <c r="BK148" s="34"/>
      <c r="BL148" s="34"/>
      <c r="BM148" s="35">
        <f>IF(BM147=0,0,BM147/BM$149*1000)</f>
        <v>0</v>
      </c>
      <c r="BN148" s="81"/>
      <c r="BO148" s="33"/>
      <c r="BP148" s="50"/>
      <c r="BQ148" s="35">
        <f>IF(BQ147=0,0,BQ147/BQ$149*1000)</f>
        <v>0</v>
      </c>
      <c r="BR148" s="81"/>
      <c r="BS148" s="33"/>
      <c r="BT148" s="34"/>
      <c r="BU148" s="34"/>
      <c r="BV148" s="34"/>
      <c r="BW148" s="34"/>
      <c r="BX148" s="35">
        <f>IF(BX147=0,0,BX147/BX$149*1000)</f>
        <v>0</v>
      </c>
      <c r="BY148" s="87"/>
      <c r="BZ148" s="34"/>
      <c r="CA148" s="34"/>
      <c r="CB148" s="35">
        <f>IF(CB147=0,0,CB147/CB$149*1000)</f>
        <v>0</v>
      </c>
      <c r="CC148" s="87"/>
      <c r="CD148" s="34"/>
      <c r="CE148" s="34"/>
      <c r="CF148" s="34"/>
      <c r="CG148" s="34"/>
      <c r="CH148" s="35">
        <f>IF(CH147=0,0,CH147/CH$149*1000)</f>
        <v>0</v>
      </c>
      <c r="CJ148" s="195" t="s">
        <v>18</v>
      </c>
      <c r="CK148" s="196">
        <f>SUMIF(CP$4:DK$4,CT$4,CP148:DK148)</f>
        <v>0</v>
      </c>
      <c r="CL148" s="81"/>
      <c r="CM148" s="33"/>
      <c r="CN148" s="34"/>
      <c r="CO148" s="34"/>
      <c r="CP148" s="35">
        <f>IF(CP147=0,0,CP147/CP$149*1000)</f>
        <v>0</v>
      </c>
      <c r="CQ148" s="81"/>
      <c r="CR148" s="33"/>
      <c r="CS148" s="50"/>
      <c r="CT148" s="35">
        <f>IF(CT147=0,0,CT147/CT$149*1000)</f>
        <v>0</v>
      </c>
      <c r="CU148" s="81"/>
      <c r="CV148" s="33"/>
      <c r="CW148" s="34"/>
      <c r="CX148" s="34"/>
      <c r="CY148" s="34"/>
      <c r="CZ148" s="34"/>
      <c r="DA148" s="35">
        <f>IF(DA147=0,0,DA147/DA$149*1000)</f>
        <v>0</v>
      </c>
      <c r="DB148" s="87"/>
      <c r="DC148" s="34"/>
      <c r="DD148" s="34"/>
      <c r="DE148" s="35">
        <f>IF(DE147=0,0,DE147/DE$149*1000)</f>
        <v>0</v>
      </c>
      <c r="DF148" s="87"/>
      <c r="DG148" s="34"/>
      <c r="DH148" s="34"/>
      <c r="DI148" s="34"/>
      <c r="DJ148" s="34"/>
      <c r="DK148" s="35">
        <f>IF(DK147=0,0,DK147/DK$149*1000)</f>
        <v>0</v>
      </c>
    </row>
    <row r="149" spans="1:115" ht="13.5">
      <c r="A149" s="197" t="s">
        <v>19</v>
      </c>
      <c r="C149" s="32"/>
      <c r="D149" s="32"/>
      <c r="E149" s="32"/>
      <c r="F149" s="32"/>
      <c r="G149" s="32">
        <f>MAX(G147,G135,G123,G111,G99,G87,G75,G63,G51,G39,G27,G15)</f>
        <v>525</v>
      </c>
      <c r="H149" s="32"/>
      <c r="I149" s="32"/>
      <c r="J149" s="51"/>
      <c r="K149" s="32">
        <f>MAX(K147,K135,K123,K111,K99,K87,K75,K63,K51,K39,K27,K15)</f>
        <v>19</v>
      </c>
      <c r="L149" s="32"/>
      <c r="M149" s="32"/>
      <c r="N149" s="32"/>
      <c r="O149" s="32"/>
      <c r="P149" s="32"/>
      <c r="Q149" s="32"/>
      <c r="R149" s="32">
        <f>MAX(R147,R135,R123,R111,R99,R87,R75,R63,R51,R39,R27,R15)</f>
        <v>540</v>
      </c>
      <c r="S149" s="32"/>
      <c r="T149" s="32"/>
      <c r="U149" s="32"/>
      <c r="V149" s="32">
        <f>MAX(V147,V135,V123,V111,V99,V87,V75,V63,V51,V39,V27,V15)</f>
        <v>595</v>
      </c>
      <c r="W149" s="32"/>
      <c r="X149" s="32"/>
      <c r="Y149" s="32"/>
      <c r="Z149" s="32"/>
      <c r="AA149" s="32"/>
      <c r="AB149" s="32">
        <f>MAX(AB147,AB135,AB123,AB111,AB99,AB87,AB75,AB63,AB51,AB39,AB27,AB15)</f>
        <v>364</v>
      </c>
      <c r="AD149" s="197" t="s">
        <v>19</v>
      </c>
      <c r="AF149" s="32"/>
      <c r="AG149" s="32"/>
      <c r="AH149" s="32"/>
      <c r="AI149" s="32"/>
      <c r="AJ149" s="32">
        <f>MAX(AJ147,AJ135,AJ123,AJ111,AJ99,AJ87,AJ75,AJ63,AJ51,AJ39,AJ27,AJ15)</f>
        <v>405</v>
      </c>
      <c r="AK149" s="32"/>
      <c r="AL149" s="32"/>
      <c r="AM149" s="51"/>
      <c r="AN149" s="32">
        <f>MAX(AN147,AN135,AN123,AN111,AN99,AN87,AN75,AN63,AN51,AN39,AN27,AN15)</f>
        <v>19</v>
      </c>
      <c r="AO149" s="32"/>
      <c r="AP149" s="32"/>
      <c r="AQ149" s="32"/>
      <c r="AR149" s="32"/>
      <c r="AS149" s="32"/>
      <c r="AT149" s="32"/>
      <c r="AU149" s="32">
        <f>MAX(AU147,AU135,AU123,AU111,AU99,AU87,AU75,AU63,AU51,AU39,AU27,AU15)</f>
        <v>480</v>
      </c>
      <c r="AV149" s="32"/>
      <c r="AW149" s="32"/>
      <c r="AX149" s="32"/>
      <c r="AY149" s="32">
        <f>MAX(AY147,AY135,AY123,AY111,AY99,AY87,AY75,AY63,AY51,AY39,AY27,AY15)</f>
        <v>590</v>
      </c>
      <c r="AZ149" s="32"/>
      <c r="BA149" s="32"/>
      <c r="BB149" s="32"/>
      <c r="BC149" s="32"/>
      <c r="BD149" s="32"/>
      <c r="BE149" s="32">
        <f>MAX(BE147,BE135,BE123,BE111,BE99,BE87,BE75,BE63,BE51,BE39,BE27,BE15)</f>
        <v>530</v>
      </c>
      <c r="BG149" s="197" t="s">
        <v>19</v>
      </c>
      <c r="BI149" s="32"/>
      <c r="BJ149" s="32"/>
      <c r="BK149" s="32"/>
      <c r="BL149" s="32"/>
      <c r="BM149" s="32">
        <f>MAX(BM147,BM135,BM123,BM111,BM99,BM87,BM75,BM63,BM51,BM39,BM27,BM15)</f>
        <v>405</v>
      </c>
      <c r="BN149" s="32"/>
      <c r="BO149" s="32"/>
      <c r="BP149" s="51"/>
      <c r="BQ149" s="32">
        <f>MAX(BQ147,BQ135,BQ123,BQ111,BQ99,BQ87,BQ75,BQ63,BQ51,BQ39,BQ27,BQ15)</f>
        <v>18</v>
      </c>
      <c r="BR149" s="32"/>
      <c r="BS149" s="32"/>
      <c r="BT149" s="32"/>
      <c r="BU149" s="32"/>
      <c r="BV149" s="32"/>
      <c r="BW149" s="32"/>
      <c r="BX149" s="32">
        <f>MAX(BX147,BX135,BX123,BX111,BX99,BX87,BX75,BX63,BX51,BX39,BX27,BX15)</f>
        <v>540</v>
      </c>
      <c r="BY149" s="32"/>
      <c r="BZ149" s="32"/>
      <c r="CA149" s="32"/>
      <c r="CB149" s="32">
        <f>MAX(CB147,CB135,CB123,CB111,CB99,CB87,CB75,CB63,CB51,CB39,CB27,CB15)</f>
        <v>590</v>
      </c>
      <c r="CC149" s="32"/>
      <c r="CD149" s="32"/>
      <c r="CE149" s="32"/>
      <c r="CF149" s="32"/>
      <c r="CG149" s="32"/>
      <c r="CH149" s="32">
        <f>MAX(CH147,CH135,CH123,CH111,CH99,CH87,CH75,CH63,CH51,CH39,CH27,CH15)</f>
        <v>476</v>
      </c>
      <c r="CJ149" s="197" t="s">
        <v>19</v>
      </c>
      <c r="CL149" s="32"/>
      <c r="CM149" s="32"/>
      <c r="CN149" s="32"/>
      <c r="CO149" s="32"/>
      <c r="CP149" s="32">
        <f>MAX(CP147,CP135,CP123,CP111,CP99,CP87,CP75,CP63,CP51,CP39,CP27,CP15)</f>
        <v>405</v>
      </c>
      <c r="CQ149" s="32"/>
      <c r="CR149" s="32"/>
      <c r="CS149" s="51"/>
      <c r="CT149" s="32">
        <f>MAX(CT147,CT135,CT123,CT111,CT99,CT87,CT75,CT63,CT51,CT39,CT27,CT15)</f>
        <v>19</v>
      </c>
      <c r="CU149" s="32"/>
      <c r="CV149" s="32"/>
      <c r="CW149" s="32"/>
      <c r="CX149" s="32"/>
      <c r="CY149" s="32"/>
      <c r="CZ149" s="32"/>
      <c r="DA149" s="32">
        <f>MAX(DA147,DA135,DA123,DA111,DA99,DA87,DA75,DA63,DA51,DA39,DA27,DA15)</f>
        <v>480</v>
      </c>
      <c r="DB149" s="32"/>
      <c r="DC149" s="32"/>
      <c r="DD149" s="32"/>
      <c r="DE149" s="32">
        <f>MAX(DE147,DE135,DE123,DE111,DE99,DE87,DE75,DE63,DE51,DE39,DE27,DE15)</f>
        <v>583</v>
      </c>
      <c r="DF149" s="32"/>
      <c r="DG149" s="32"/>
      <c r="DH149" s="32"/>
      <c r="DI149" s="32"/>
      <c r="DJ149" s="32"/>
      <c r="DK149" s="32">
        <f>MAX(DK147,DK135,DK123,DK111,DK99,DK87,DK75,DK63,DK51,DK39,DK27,DK15)</f>
        <v>486</v>
      </c>
    </row>
    <row r="150" spans="1:28" ht="13.5">
      <c r="A150" s="198"/>
      <c r="C150" s="32"/>
      <c r="D150" s="32"/>
      <c r="E150" s="32"/>
      <c r="F150" s="32"/>
      <c r="G150" s="32"/>
      <c r="H150" s="32"/>
      <c r="I150" s="32"/>
      <c r="J150" s="51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1:28" ht="13.5">
      <c r="A151" s="198"/>
      <c r="C151" s="32"/>
      <c r="D151" s="32"/>
      <c r="E151" s="32"/>
      <c r="F151" s="32"/>
      <c r="G151" s="32"/>
      <c r="H151" s="32"/>
      <c r="I151" s="32"/>
      <c r="J151" s="51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1:109" ht="13.5">
      <c r="A152" s="198"/>
      <c r="B152" s="208"/>
      <c r="C152" s="209" t="s">
        <v>211</v>
      </c>
      <c r="D152" s="26" t="s">
        <v>212</v>
      </c>
      <c r="E152" s="32"/>
      <c r="F152" s="32"/>
      <c r="G152" s="209" t="s">
        <v>211</v>
      </c>
      <c r="H152" s="26" t="s">
        <v>213</v>
      </c>
      <c r="I152" s="209" t="s">
        <v>211</v>
      </c>
      <c r="J152" s="204"/>
      <c r="K152" s="26" t="s">
        <v>214</v>
      </c>
      <c r="L152" s="209" t="s">
        <v>211</v>
      </c>
      <c r="M152" s="26" t="s">
        <v>215</v>
      </c>
      <c r="N152" s="32"/>
      <c r="O152" s="32"/>
      <c r="P152" s="32"/>
      <c r="Q152" s="32"/>
      <c r="R152" s="209" t="s">
        <v>211</v>
      </c>
      <c r="S152" s="26" t="s">
        <v>216</v>
      </c>
      <c r="T152" s="209" t="s">
        <v>217</v>
      </c>
      <c r="U152" s="205"/>
      <c r="V152" s="26"/>
      <c r="W152" s="32"/>
      <c r="X152" s="32"/>
      <c r="Y152" s="32"/>
      <c r="Z152" s="32"/>
      <c r="AA152" s="32"/>
      <c r="AB152" s="32"/>
      <c r="AE152" s="208"/>
      <c r="AF152" s="209" t="s">
        <v>211</v>
      </c>
      <c r="AG152" s="26" t="s">
        <v>212</v>
      </c>
      <c r="AH152" s="32"/>
      <c r="AI152" s="32"/>
      <c r="AJ152" s="209" t="s">
        <v>211</v>
      </c>
      <c r="AK152" s="26" t="s">
        <v>213</v>
      </c>
      <c r="AL152" s="209" t="s">
        <v>211</v>
      </c>
      <c r="AM152" s="204"/>
      <c r="AN152" s="26" t="s">
        <v>214</v>
      </c>
      <c r="AO152" s="209" t="s">
        <v>211</v>
      </c>
      <c r="AP152" s="26" t="s">
        <v>215</v>
      </c>
      <c r="AQ152" s="32"/>
      <c r="AR152" s="32"/>
      <c r="AS152" s="32"/>
      <c r="AT152" s="32"/>
      <c r="AU152" s="209" t="s">
        <v>211</v>
      </c>
      <c r="AV152" s="26" t="s">
        <v>216</v>
      </c>
      <c r="AW152" s="209" t="s">
        <v>217</v>
      </c>
      <c r="AX152" s="205"/>
      <c r="AY152" s="26"/>
      <c r="BH152" s="208"/>
      <c r="BI152" s="209" t="s">
        <v>211</v>
      </c>
      <c r="BJ152" s="26" t="s">
        <v>212</v>
      </c>
      <c r="BK152" s="32"/>
      <c r="BL152" s="32"/>
      <c r="BM152" s="209" t="s">
        <v>211</v>
      </c>
      <c r="BN152" s="26" t="s">
        <v>213</v>
      </c>
      <c r="BO152" s="209" t="s">
        <v>211</v>
      </c>
      <c r="BP152" s="204"/>
      <c r="BQ152" s="26" t="s">
        <v>214</v>
      </c>
      <c r="BR152" s="209" t="s">
        <v>211</v>
      </c>
      <c r="BS152" s="26" t="s">
        <v>215</v>
      </c>
      <c r="BT152" s="32"/>
      <c r="BU152" s="32"/>
      <c r="BV152" s="32"/>
      <c r="BW152" s="32"/>
      <c r="BX152" s="209" t="s">
        <v>211</v>
      </c>
      <c r="BY152" s="26" t="s">
        <v>216</v>
      </c>
      <c r="BZ152" s="209" t="s">
        <v>217</v>
      </c>
      <c r="CA152" s="205"/>
      <c r="CB152" s="26"/>
      <c r="CK152" s="208"/>
      <c r="CL152" s="209" t="s">
        <v>211</v>
      </c>
      <c r="CM152" s="26" t="s">
        <v>212</v>
      </c>
      <c r="CN152" s="32"/>
      <c r="CO152" s="32"/>
      <c r="CP152" s="209" t="s">
        <v>211</v>
      </c>
      <c r="CQ152" s="26" t="s">
        <v>213</v>
      </c>
      <c r="CR152" s="209" t="s">
        <v>211</v>
      </c>
      <c r="CS152" s="204"/>
      <c r="CT152" s="26" t="s">
        <v>214</v>
      </c>
      <c r="CU152" s="209" t="s">
        <v>211</v>
      </c>
      <c r="CV152" s="26" t="s">
        <v>215</v>
      </c>
      <c r="CW152" s="32"/>
      <c r="CX152" s="32"/>
      <c r="CY152" s="32"/>
      <c r="CZ152" s="32"/>
      <c r="DA152" s="209" t="s">
        <v>211</v>
      </c>
      <c r="DB152" s="26" t="s">
        <v>216</v>
      </c>
      <c r="DC152" s="209" t="s">
        <v>217</v>
      </c>
      <c r="DD152" s="205"/>
      <c r="DE152" s="26"/>
    </row>
    <row r="153" spans="1:109" ht="13.5">
      <c r="A153" s="198"/>
      <c r="B153" s="207"/>
      <c r="C153" s="206" t="s">
        <v>12</v>
      </c>
      <c r="D153" s="203" t="s">
        <v>86</v>
      </c>
      <c r="E153" s="25"/>
      <c r="F153" s="25"/>
      <c r="G153" s="202" t="s">
        <v>12</v>
      </c>
      <c r="H153" s="203" t="s">
        <v>86</v>
      </c>
      <c r="I153" s="202" t="s">
        <v>12</v>
      </c>
      <c r="J153" s="28"/>
      <c r="K153" s="203" t="s">
        <v>86</v>
      </c>
      <c r="L153" s="202" t="s">
        <v>12</v>
      </c>
      <c r="M153" s="203" t="s">
        <v>86</v>
      </c>
      <c r="N153" s="25"/>
      <c r="O153" s="25"/>
      <c r="P153" s="25"/>
      <c r="Q153" s="25"/>
      <c r="R153" s="202" t="s">
        <v>12</v>
      </c>
      <c r="S153" s="203" t="s">
        <v>86</v>
      </c>
      <c r="T153" s="202" t="s">
        <v>12</v>
      </c>
      <c r="U153" s="25"/>
      <c r="V153" s="203" t="s">
        <v>86</v>
      </c>
      <c r="W153" s="32"/>
      <c r="X153" s="32"/>
      <c r="Y153" s="32"/>
      <c r="Z153" s="32"/>
      <c r="AA153" s="32"/>
      <c r="AB153" s="32"/>
      <c r="AE153" s="207"/>
      <c r="AF153" s="206" t="s">
        <v>12</v>
      </c>
      <c r="AG153" s="203" t="s">
        <v>86</v>
      </c>
      <c r="AH153" s="25"/>
      <c r="AI153" s="25"/>
      <c r="AJ153" s="202" t="s">
        <v>12</v>
      </c>
      <c r="AK153" s="203" t="s">
        <v>86</v>
      </c>
      <c r="AL153" s="202" t="s">
        <v>12</v>
      </c>
      <c r="AM153" s="28"/>
      <c r="AN153" s="203" t="s">
        <v>86</v>
      </c>
      <c r="AO153" s="202" t="s">
        <v>12</v>
      </c>
      <c r="AP153" s="203" t="s">
        <v>86</v>
      </c>
      <c r="AQ153" s="25"/>
      <c r="AR153" s="25"/>
      <c r="AS153" s="25"/>
      <c r="AT153" s="25"/>
      <c r="AU153" s="202" t="s">
        <v>12</v>
      </c>
      <c r="AV153" s="203" t="s">
        <v>86</v>
      </c>
      <c r="AW153" s="202" t="s">
        <v>12</v>
      </c>
      <c r="AX153" s="25"/>
      <c r="AY153" s="203" t="s">
        <v>86</v>
      </c>
      <c r="BH153" s="207"/>
      <c r="BI153" s="206" t="s">
        <v>12</v>
      </c>
      <c r="BJ153" s="203" t="s">
        <v>86</v>
      </c>
      <c r="BK153" s="25"/>
      <c r="BL153" s="25"/>
      <c r="BM153" s="202" t="s">
        <v>12</v>
      </c>
      <c r="BN153" s="203" t="s">
        <v>86</v>
      </c>
      <c r="BO153" s="202" t="s">
        <v>12</v>
      </c>
      <c r="BP153" s="28"/>
      <c r="BQ153" s="203" t="s">
        <v>86</v>
      </c>
      <c r="BR153" s="202" t="s">
        <v>12</v>
      </c>
      <c r="BS153" s="203" t="s">
        <v>86</v>
      </c>
      <c r="BT153" s="25"/>
      <c r="BU153" s="25"/>
      <c r="BV153" s="25"/>
      <c r="BW153" s="25"/>
      <c r="BX153" s="202" t="s">
        <v>12</v>
      </c>
      <c r="BY153" s="203" t="s">
        <v>86</v>
      </c>
      <c r="BZ153" s="202" t="s">
        <v>12</v>
      </c>
      <c r="CA153" s="25"/>
      <c r="CB153" s="203" t="s">
        <v>86</v>
      </c>
      <c r="CK153" s="207"/>
      <c r="CL153" s="206" t="s">
        <v>12</v>
      </c>
      <c r="CM153" s="203" t="s">
        <v>86</v>
      </c>
      <c r="CN153" s="25"/>
      <c r="CO153" s="25"/>
      <c r="CP153" s="202" t="s">
        <v>12</v>
      </c>
      <c r="CQ153" s="203" t="s">
        <v>86</v>
      </c>
      <c r="CR153" s="202" t="s">
        <v>12</v>
      </c>
      <c r="CS153" s="28"/>
      <c r="CT153" s="203" t="s">
        <v>86</v>
      </c>
      <c r="CU153" s="202" t="s">
        <v>12</v>
      </c>
      <c r="CV153" s="203" t="s">
        <v>86</v>
      </c>
      <c r="CW153" s="25"/>
      <c r="CX153" s="25"/>
      <c r="CY153" s="25"/>
      <c r="CZ153" s="25"/>
      <c r="DA153" s="202" t="s">
        <v>12</v>
      </c>
      <c r="DB153" s="203" t="s">
        <v>86</v>
      </c>
      <c r="DC153" s="202" t="s">
        <v>12</v>
      </c>
      <c r="DD153" s="25"/>
      <c r="DE153" s="203" t="s">
        <v>86</v>
      </c>
    </row>
    <row r="154" spans="2:109" ht="13.5">
      <c r="B154" s="207" t="s">
        <v>117</v>
      </c>
      <c r="C154" s="211">
        <f>G15</f>
        <v>210</v>
      </c>
      <c r="D154" s="212">
        <f>G16</f>
        <v>400</v>
      </c>
      <c r="E154" s="211"/>
      <c r="F154" s="211"/>
      <c r="G154" s="211">
        <f>K15</f>
        <v>17</v>
      </c>
      <c r="H154" s="212">
        <f>K16</f>
        <v>894.7368421052631</v>
      </c>
      <c r="I154" s="211">
        <f>R15</f>
        <v>360</v>
      </c>
      <c r="J154" s="211">
        <f>M16</f>
        <v>0</v>
      </c>
      <c r="K154" s="212">
        <f>R16</f>
        <v>666.6666666666666</v>
      </c>
      <c r="L154" s="211">
        <f>V15</f>
        <v>541</v>
      </c>
      <c r="M154" s="212">
        <f>V16</f>
        <v>909.2436974789916</v>
      </c>
      <c r="N154" s="211">
        <f>U16</f>
        <v>0</v>
      </c>
      <c r="O154" s="211"/>
      <c r="P154" s="211"/>
      <c r="Q154" s="211"/>
      <c r="R154" s="211">
        <f>AB15</f>
        <v>266</v>
      </c>
      <c r="S154" s="212">
        <f>AB16</f>
        <v>730.7692307692307</v>
      </c>
      <c r="T154" s="211">
        <f>C154+G154+I154+L154+R154</f>
        <v>1394</v>
      </c>
      <c r="U154" s="211">
        <f aca="true" t="shared" si="480" ref="U154:U165">D154+H154+J154+M154+S154</f>
        <v>2934.7497703534855</v>
      </c>
      <c r="V154" s="212">
        <f>D154+H154+K154+M154+S154</f>
        <v>3601.4164370201524</v>
      </c>
      <c r="AE154" s="207" t="s">
        <v>135</v>
      </c>
      <c r="AF154" s="211">
        <f>AJ15</f>
        <v>300</v>
      </c>
      <c r="AG154" s="212">
        <f>AJ16</f>
        <v>740.7407407407406</v>
      </c>
      <c r="AH154" s="211"/>
      <c r="AI154" s="211"/>
      <c r="AJ154" s="211">
        <f>AN15</f>
        <v>17</v>
      </c>
      <c r="AK154" s="212">
        <f>AN16</f>
        <v>894.7368421052631</v>
      </c>
      <c r="AL154" s="211">
        <f>AU15</f>
        <v>360</v>
      </c>
      <c r="AM154" s="211">
        <f>AP16</f>
        <v>0</v>
      </c>
      <c r="AN154" s="212">
        <f>AU16</f>
        <v>750</v>
      </c>
      <c r="AO154" s="211">
        <f>AY15</f>
        <v>583</v>
      </c>
      <c r="AP154" s="212">
        <f>AY16</f>
        <v>988.1355932203389</v>
      </c>
      <c r="AQ154" s="211">
        <f>AX16</f>
        <v>0</v>
      </c>
      <c r="AR154" s="211"/>
      <c r="AS154" s="211"/>
      <c r="AT154" s="211"/>
      <c r="AU154" s="211">
        <f>BE15</f>
        <v>414</v>
      </c>
      <c r="AV154" s="212">
        <f>BE16</f>
        <v>781.1320754716982</v>
      </c>
      <c r="AW154" s="211">
        <f>AF154+AJ154+AL154+AO154+AU154</f>
        <v>1674</v>
      </c>
      <c r="AX154" s="211">
        <f aca="true" t="shared" si="481" ref="AX154:AX165">AG154+AK154+AM154+AP154+AV154</f>
        <v>3404.745251538041</v>
      </c>
      <c r="AY154" s="212">
        <f>AG154+AK154+AN154+AP154+AV154</f>
        <v>4154.745251538041</v>
      </c>
      <c r="BH154" s="207" t="s">
        <v>159</v>
      </c>
      <c r="BI154" s="211">
        <f>BM15</f>
        <v>210</v>
      </c>
      <c r="BJ154" s="212">
        <f>BM16</f>
        <v>518.5185185185185</v>
      </c>
      <c r="BK154" s="211"/>
      <c r="BL154" s="211"/>
      <c r="BM154" s="211">
        <f>BQ15</f>
        <v>10</v>
      </c>
      <c r="BN154" s="212">
        <f>BQ16</f>
        <v>555.5555555555555</v>
      </c>
      <c r="BO154" s="211">
        <f>BX15</f>
        <v>180</v>
      </c>
      <c r="BP154" s="211">
        <f>BS16</f>
        <v>0</v>
      </c>
      <c r="BQ154" s="212">
        <f>BX16</f>
        <v>333.3333333333333</v>
      </c>
      <c r="BR154" s="211">
        <f>CB15</f>
        <v>498</v>
      </c>
      <c r="BS154" s="212">
        <f>CB16</f>
        <v>844.0677966101695</v>
      </c>
      <c r="BT154" s="211">
        <f>CA16</f>
        <v>0</v>
      </c>
      <c r="BU154" s="211"/>
      <c r="BV154" s="211"/>
      <c r="BW154" s="211"/>
      <c r="BX154" s="211">
        <f>CH15</f>
        <v>219</v>
      </c>
      <c r="BY154" s="212">
        <f>CH16</f>
        <v>460.08403361344534</v>
      </c>
      <c r="BZ154" s="211">
        <f>BI154+BM154+BO154+BR154+BX154</f>
        <v>1117</v>
      </c>
      <c r="CA154" s="211">
        <f aca="true" t="shared" si="482" ref="CA154:CA165">BJ154+BN154+BP154+BS154+BY154</f>
        <v>2378.2259042976884</v>
      </c>
      <c r="CB154" s="212">
        <f>BJ154+BN154+BQ154+BS154+BY154</f>
        <v>2711.559237631022</v>
      </c>
      <c r="CK154" s="207" t="s">
        <v>183</v>
      </c>
      <c r="CL154" s="211">
        <f>CP15</f>
        <v>210</v>
      </c>
      <c r="CM154" s="212">
        <f>CP16</f>
        <v>518.5185185185185</v>
      </c>
      <c r="CN154" s="211"/>
      <c r="CO154" s="211"/>
      <c r="CP154" s="211">
        <f>CT15</f>
        <v>17</v>
      </c>
      <c r="CQ154" s="212">
        <f>CT16</f>
        <v>894.7368421052631</v>
      </c>
      <c r="CR154" s="211">
        <f>DA15</f>
        <v>420</v>
      </c>
      <c r="CS154" s="211">
        <f>CV16</f>
        <v>0</v>
      </c>
      <c r="CT154" s="212">
        <f>DA16</f>
        <v>875</v>
      </c>
      <c r="CU154" s="211">
        <f>DE15</f>
        <v>577</v>
      </c>
      <c r="CV154" s="212">
        <f>DE16</f>
        <v>989.7084048027444</v>
      </c>
      <c r="CW154" s="211">
        <f>DD16</f>
        <v>0</v>
      </c>
      <c r="CX154" s="211"/>
      <c r="CY154" s="211"/>
      <c r="CZ154" s="211"/>
      <c r="DA154" s="211">
        <f>DK15</f>
        <v>417</v>
      </c>
      <c r="DB154" s="212">
        <f>DK16</f>
        <v>858.0246913580247</v>
      </c>
      <c r="DC154" s="211">
        <f>CL154+CP154+CR154+CU154+DA154</f>
        <v>1641</v>
      </c>
      <c r="DD154" s="211">
        <f aca="true" t="shared" si="483" ref="DD154:DD165">CM154+CQ154+CS154+CV154+DB154</f>
        <v>3260.988456784551</v>
      </c>
      <c r="DE154" s="212">
        <f>CM154+CQ154+CT154+CV154+DB154</f>
        <v>4135.988456784551</v>
      </c>
    </row>
    <row r="155" spans="2:109" ht="13.5">
      <c r="B155" s="201" t="s">
        <v>111</v>
      </c>
      <c r="C155" s="211">
        <f>G27</f>
        <v>210</v>
      </c>
      <c r="D155" s="212">
        <f>G28</f>
        <v>400</v>
      </c>
      <c r="E155" s="211"/>
      <c r="F155" s="211"/>
      <c r="G155" s="211">
        <f>K27</f>
        <v>17</v>
      </c>
      <c r="H155" s="212">
        <f>K28</f>
        <v>894.7368421052631</v>
      </c>
      <c r="I155" s="211">
        <f>R27</f>
        <v>420</v>
      </c>
      <c r="J155" s="211">
        <f>M28</f>
        <v>0</v>
      </c>
      <c r="K155" s="212">
        <f>R28</f>
        <v>777.7777777777778</v>
      </c>
      <c r="L155" s="211">
        <f>V27</f>
        <v>517</v>
      </c>
      <c r="M155" s="212">
        <f>V28</f>
        <v>868.9075630252102</v>
      </c>
      <c r="N155" s="211">
        <f>U28</f>
        <v>0</v>
      </c>
      <c r="O155" s="211"/>
      <c r="P155" s="211"/>
      <c r="Q155" s="211"/>
      <c r="R155" s="211">
        <f>AB27</f>
        <v>305</v>
      </c>
      <c r="S155" s="212">
        <f>AB28</f>
        <v>837.9120879120879</v>
      </c>
      <c r="T155" s="211">
        <f aca="true" t="shared" si="484" ref="T155:T165">C155+G155+I155+L155+R155</f>
        <v>1469</v>
      </c>
      <c r="U155" s="211">
        <f t="shared" si="480"/>
        <v>3001.556493042561</v>
      </c>
      <c r="V155" s="212">
        <f aca="true" t="shared" si="485" ref="V155:V165">D155+H155+K155+M155+S155</f>
        <v>3779.3342708203386</v>
      </c>
      <c r="AE155" s="201" t="s">
        <v>137</v>
      </c>
      <c r="AF155" s="211">
        <f>AJ27</f>
        <v>75</v>
      </c>
      <c r="AG155" s="212">
        <f>AJ28</f>
        <v>185.18518518518516</v>
      </c>
      <c r="AH155" s="211"/>
      <c r="AI155" s="211"/>
      <c r="AJ155" s="211">
        <f>AN27</f>
        <v>5</v>
      </c>
      <c r="AK155" s="212">
        <f>AN28</f>
        <v>263.1578947368421</v>
      </c>
      <c r="AL155" s="211">
        <f>AU27</f>
        <v>60</v>
      </c>
      <c r="AM155" s="211">
        <f>AP28</f>
        <v>0</v>
      </c>
      <c r="AN155" s="212">
        <f>AU28</f>
        <v>125</v>
      </c>
      <c r="AO155" s="211">
        <f>AY27</f>
        <v>471</v>
      </c>
      <c r="AP155" s="212">
        <f>AY28</f>
        <v>798.3050847457627</v>
      </c>
      <c r="AQ155" s="211">
        <f>AX28</f>
        <v>0</v>
      </c>
      <c r="AR155" s="211"/>
      <c r="AS155" s="211"/>
      <c r="AT155" s="211"/>
      <c r="AU155" s="211">
        <f>BE27</f>
        <v>290</v>
      </c>
      <c r="AV155" s="212">
        <f>BE28</f>
        <v>547.1698113207547</v>
      </c>
      <c r="AW155" s="211">
        <f aca="true" t="shared" si="486" ref="AW155:AW165">AF155+AJ155+AL155+AO155+AU155</f>
        <v>901</v>
      </c>
      <c r="AX155" s="211">
        <f t="shared" si="481"/>
        <v>1793.8179759885445</v>
      </c>
      <c r="AY155" s="212">
        <f aca="true" t="shared" si="487" ref="AY155:AY165">AG155+AK155+AN155+AP155+AV155</f>
        <v>1918.8179759885445</v>
      </c>
      <c r="BH155" s="201" t="s">
        <v>161</v>
      </c>
      <c r="BI155" s="211">
        <f>BM27</f>
        <v>300</v>
      </c>
      <c r="BJ155" s="212">
        <f>BM28</f>
        <v>740.7407407407406</v>
      </c>
      <c r="BK155" s="211"/>
      <c r="BL155" s="211"/>
      <c r="BM155" s="211">
        <f>BQ27</f>
        <v>16</v>
      </c>
      <c r="BN155" s="212">
        <f>BQ28</f>
        <v>888.8888888888888</v>
      </c>
      <c r="BO155" s="211">
        <f>BX27</f>
        <v>420</v>
      </c>
      <c r="BP155" s="211">
        <f>BS28</f>
        <v>0</v>
      </c>
      <c r="BQ155" s="212">
        <f>BX28</f>
        <v>777.7777777777778</v>
      </c>
      <c r="BR155" s="211">
        <f>CB27</f>
        <v>562</v>
      </c>
      <c r="BS155" s="212">
        <f>CB28</f>
        <v>952.542372881356</v>
      </c>
      <c r="BT155" s="211">
        <f>CA28</f>
        <v>0</v>
      </c>
      <c r="BU155" s="211"/>
      <c r="BV155" s="211"/>
      <c r="BW155" s="211"/>
      <c r="BX155" s="211">
        <f>CH27</f>
        <v>209</v>
      </c>
      <c r="BY155" s="212">
        <f>CH28</f>
        <v>439.07563025210084</v>
      </c>
      <c r="BZ155" s="211">
        <f aca="true" t="shared" si="488" ref="BZ155:BZ165">BI155+BM155+BO155+BR155+BX155</f>
        <v>1507</v>
      </c>
      <c r="CA155" s="211">
        <f t="shared" si="482"/>
        <v>3021.247632763086</v>
      </c>
      <c r="CB155" s="212">
        <f aca="true" t="shared" si="489" ref="CB155:CB165">BJ155+BN155+BQ155+BS155+BY155</f>
        <v>3799.0254105408644</v>
      </c>
      <c r="CK155" s="201" t="s">
        <v>185</v>
      </c>
      <c r="CL155" s="211">
        <f>CP27</f>
        <v>300</v>
      </c>
      <c r="CM155" s="212">
        <f>CP28</f>
        <v>740.7407407407406</v>
      </c>
      <c r="CN155" s="211"/>
      <c r="CO155" s="211"/>
      <c r="CP155" s="211">
        <f>CT27</f>
        <v>19</v>
      </c>
      <c r="CQ155" s="212">
        <f>CT28</f>
        <v>1000</v>
      </c>
      <c r="CR155" s="211">
        <f>DA27</f>
        <v>480</v>
      </c>
      <c r="CS155" s="211">
        <f>CV28</f>
        <v>0</v>
      </c>
      <c r="CT155" s="212">
        <f>DA28</f>
        <v>1000</v>
      </c>
      <c r="CU155" s="211">
        <f>DE27</f>
        <v>579</v>
      </c>
      <c r="CV155" s="212">
        <f>DE28</f>
        <v>993.138936535163</v>
      </c>
      <c r="CW155" s="211">
        <f>DD28</f>
        <v>0</v>
      </c>
      <c r="CX155" s="211"/>
      <c r="CY155" s="211"/>
      <c r="CZ155" s="211"/>
      <c r="DA155" s="211">
        <f>DK27</f>
        <v>486</v>
      </c>
      <c r="DB155" s="212">
        <f>DK28</f>
        <v>1000</v>
      </c>
      <c r="DC155" s="211">
        <f aca="true" t="shared" si="490" ref="DC155:DC165">CL155+CP155+CR155+CU155+DA155</f>
        <v>1864</v>
      </c>
      <c r="DD155" s="211">
        <f t="shared" si="483"/>
        <v>3733.8796772759038</v>
      </c>
      <c r="DE155" s="212">
        <f aca="true" t="shared" si="491" ref="DE155:DE165">CM155+CQ155+CT155+CV155+DB155</f>
        <v>4733.879677275903</v>
      </c>
    </row>
    <row r="156" spans="2:109" ht="13.5">
      <c r="B156" s="201" t="s">
        <v>113</v>
      </c>
      <c r="C156" s="211">
        <f>G39</f>
        <v>210</v>
      </c>
      <c r="D156" s="212">
        <f>G40</f>
        <v>400</v>
      </c>
      <c r="E156" s="211"/>
      <c r="F156" s="211"/>
      <c r="G156" s="211">
        <f>K39</f>
        <v>17</v>
      </c>
      <c r="H156" s="212">
        <f>K40</f>
        <v>894.7368421052631</v>
      </c>
      <c r="I156" s="211">
        <f>R39</f>
        <v>420</v>
      </c>
      <c r="J156" s="211">
        <f>M40</f>
        <v>0</v>
      </c>
      <c r="K156" s="212">
        <f>R40</f>
        <v>777.7777777777778</v>
      </c>
      <c r="L156" s="211">
        <f>V39</f>
        <v>519</v>
      </c>
      <c r="M156" s="212">
        <f>V40</f>
        <v>872.2689075630252</v>
      </c>
      <c r="N156" s="211">
        <f>U40</f>
        <v>0</v>
      </c>
      <c r="O156" s="211"/>
      <c r="P156" s="211"/>
      <c r="Q156" s="211"/>
      <c r="R156" s="211">
        <f>AB39</f>
        <v>310</v>
      </c>
      <c r="S156" s="212">
        <f>AB40</f>
        <v>851.6483516483516</v>
      </c>
      <c r="T156" s="211">
        <f t="shared" si="484"/>
        <v>1476</v>
      </c>
      <c r="U156" s="211">
        <f t="shared" si="480"/>
        <v>3018.65410131664</v>
      </c>
      <c r="V156" s="212">
        <f t="shared" si="485"/>
        <v>3796.4318790944176</v>
      </c>
      <c r="AE156" s="201" t="s">
        <v>139</v>
      </c>
      <c r="AF156" s="211">
        <f>AJ39</f>
        <v>405</v>
      </c>
      <c r="AG156" s="212">
        <f>AJ40</f>
        <v>1000</v>
      </c>
      <c r="AH156" s="211"/>
      <c r="AI156" s="211"/>
      <c r="AJ156" s="211">
        <f>AN39</f>
        <v>19</v>
      </c>
      <c r="AK156" s="212">
        <f>AN40</f>
        <v>1000</v>
      </c>
      <c r="AL156" s="211">
        <f>AU39</f>
        <v>420</v>
      </c>
      <c r="AM156" s="211">
        <f>AP40</f>
        <v>0</v>
      </c>
      <c r="AN156" s="212">
        <f>AU40</f>
        <v>875</v>
      </c>
      <c r="AO156" s="211">
        <f>AY39</f>
        <v>584</v>
      </c>
      <c r="AP156" s="212">
        <f>AY40</f>
        <v>989.8305084745763</v>
      </c>
      <c r="AQ156" s="211">
        <f>AX40</f>
        <v>0</v>
      </c>
      <c r="AR156" s="211"/>
      <c r="AS156" s="211"/>
      <c r="AT156" s="211"/>
      <c r="AU156" s="211">
        <f>BE39</f>
        <v>530</v>
      </c>
      <c r="AV156" s="212">
        <f>BE40</f>
        <v>1000</v>
      </c>
      <c r="AW156" s="211">
        <f t="shared" si="486"/>
        <v>1958</v>
      </c>
      <c r="AX156" s="211">
        <f t="shared" si="481"/>
        <v>3989.830508474576</v>
      </c>
      <c r="AY156" s="212">
        <f t="shared" si="487"/>
        <v>4864.830508474576</v>
      </c>
      <c r="BH156" s="201" t="s">
        <v>163</v>
      </c>
      <c r="BI156" s="211">
        <f>BM39</f>
        <v>0</v>
      </c>
      <c r="BJ156" s="212">
        <f>BM40</f>
        <v>0</v>
      </c>
      <c r="BK156" s="211"/>
      <c r="BL156" s="211"/>
      <c r="BM156" s="211">
        <f>BQ39</f>
        <v>18</v>
      </c>
      <c r="BN156" s="212">
        <f>BQ40</f>
        <v>1000</v>
      </c>
      <c r="BO156" s="211">
        <f>BX39</f>
        <v>420</v>
      </c>
      <c r="BP156" s="211">
        <f>BS40</f>
        <v>0</v>
      </c>
      <c r="BQ156" s="212">
        <f>BX40</f>
        <v>777.7777777777778</v>
      </c>
      <c r="BR156" s="211">
        <f>CB39</f>
        <v>580</v>
      </c>
      <c r="BS156" s="212">
        <f>CB40</f>
        <v>983.0508474576271</v>
      </c>
      <c r="BT156" s="211">
        <f>CA40</f>
        <v>0</v>
      </c>
      <c r="BU156" s="211"/>
      <c r="BV156" s="211"/>
      <c r="BW156" s="211"/>
      <c r="BX156" s="211">
        <f>CH39</f>
        <v>476</v>
      </c>
      <c r="BY156" s="212">
        <f>CH40</f>
        <v>1000</v>
      </c>
      <c r="BZ156" s="211">
        <f t="shared" si="488"/>
        <v>1494</v>
      </c>
      <c r="CA156" s="211">
        <f t="shared" si="482"/>
        <v>2983.0508474576272</v>
      </c>
      <c r="CB156" s="212">
        <f t="shared" si="489"/>
        <v>3760.828625235405</v>
      </c>
      <c r="CK156" s="201" t="s">
        <v>187</v>
      </c>
      <c r="CL156" s="211">
        <f>CP39</f>
        <v>75</v>
      </c>
      <c r="CM156" s="212">
        <f>CP40</f>
        <v>185.18518518518516</v>
      </c>
      <c r="CN156" s="211"/>
      <c r="CO156" s="211"/>
      <c r="CP156" s="211">
        <f>CT39</f>
        <v>1</v>
      </c>
      <c r="CQ156" s="212">
        <f>CT40</f>
        <v>52.63157894736842</v>
      </c>
      <c r="CR156" s="211">
        <f>DA39</f>
        <v>0</v>
      </c>
      <c r="CS156" s="211">
        <f>CV40</f>
        <v>0</v>
      </c>
      <c r="CT156" s="212">
        <f>DA40</f>
        <v>0</v>
      </c>
      <c r="CU156" s="211">
        <f>DE39</f>
        <v>0</v>
      </c>
      <c r="CV156" s="212">
        <f>DE40</f>
        <v>0</v>
      </c>
      <c r="CW156" s="211">
        <f>DD40</f>
        <v>0</v>
      </c>
      <c r="CX156" s="211"/>
      <c r="CY156" s="211"/>
      <c r="CZ156" s="211"/>
      <c r="DA156" s="211">
        <f>DK39</f>
        <v>0</v>
      </c>
      <c r="DB156" s="212">
        <f>DK40</f>
        <v>0</v>
      </c>
      <c r="DC156" s="211">
        <f t="shared" si="490"/>
        <v>76</v>
      </c>
      <c r="DD156" s="211">
        <f t="shared" si="483"/>
        <v>237.81676413255357</v>
      </c>
      <c r="DE156" s="212">
        <f t="shared" si="491"/>
        <v>237.81676413255357</v>
      </c>
    </row>
    <row r="157" spans="2:109" ht="13.5">
      <c r="B157" s="201" t="s">
        <v>115</v>
      </c>
      <c r="C157" s="211">
        <f>G51</f>
        <v>210</v>
      </c>
      <c r="D157" s="212">
        <f>G52</f>
        <v>400</v>
      </c>
      <c r="E157" s="211"/>
      <c r="F157" s="211"/>
      <c r="G157" s="211">
        <f>K51</f>
        <v>16</v>
      </c>
      <c r="H157" s="212">
        <f>K52</f>
        <v>842.1052631578947</v>
      </c>
      <c r="I157" s="211">
        <f>R51</f>
        <v>540</v>
      </c>
      <c r="J157" s="211">
        <f>M52</f>
        <v>0</v>
      </c>
      <c r="K157" s="212">
        <f>R52</f>
        <v>1000</v>
      </c>
      <c r="L157" s="211">
        <f>V51</f>
        <v>550</v>
      </c>
      <c r="M157" s="212">
        <f>V52</f>
        <v>924.3697478991597</v>
      </c>
      <c r="N157" s="211">
        <f>U52</f>
        <v>0</v>
      </c>
      <c r="O157" s="211"/>
      <c r="P157" s="211"/>
      <c r="Q157" s="211"/>
      <c r="R157" s="211">
        <f>AB51</f>
        <v>282</v>
      </c>
      <c r="S157" s="212">
        <f>AB52</f>
        <v>774.7252747252747</v>
      </c>
      <c r="T157" s="211">
        <f t="shared" si="484"/>
        <v>1598</v>
      </c>
      <c r="U157" s="211">
        <f t="shared" si="480"/>
        <v>2941.200285782329</v>
      </c>
      <c r="V157" s="212">
        <f t="shared" si="485"/>
        <v>3941.200285782329</v>
      </c>
      <c r="AE157" s="201" t="s">
        <v>141</v>
      </c>
      <c r="AF157" s="211">
        <f>AJ51</f>
        <v>300</v>
      </c>
      <c r="AG157" s="212">
        <f>AJ52</f>
        <v>740.7407407407406</v>
      </c>
      <c r="AH157" s="211"/>
      <c r="AI157" s="211"/>
      <c r="AJ157" s="211">
        <f>AN51</f>
        <v>19</v>
      </c>
      <c r="AK157" s="212">
        <f>AN52</f>
        <v>1000</v>
      </c>
      <c r="AL157" s="211">
        <f>AU51</f>
        <v>480</v>
      </c>
      <c r="AM157" s="211">
        <f>AP52</f>
        <v>0</v>
      </c>
      <c r="AN157" s="212">
        <f>AU52</f>
        <v>1000</v>
      </c>
      <c r="AO157" s="211">
        <f>AY51</f>
        <v>579</v>
      </c>
      <c r="AP157" s="212">
        <f>AY52</f>
        <v>981.3559322033898</v>
      </c>
      <c r="AQ157" s="211">
        <f>AX52</f>
        <v>0</v>
      </c>
      <c r="AR157" s="211"/>
      <c r="AS157" s="211"/>
      <c r="AT157" s="211"/>
      <c r="AU157" s="211">
        <f>BE51</f>
        <v>496</v>
      </c>
      <c r="AV157" s="212">
        <f>BE52</f>
        <v>935.8490566037736</v>
      </c>
      <c r="AW157" s="211">
        <f t="shared" si="486"/>
        <v>1874</v>
      </c>
      <c r="AX157" s="211">
        <f t="shared" si="481"/>
        <v>3657.945729547904</v>
      </c>
      <c r="AY157" s="212">
        <f t="shared" si="487"/>
        <v>4657.945729547904</v>
      </c>
      <c r="BH157" s="201" t="s">
        <v>165</v>
      </c>
      <c r="BI157" s="211">
        <f>BM51</f>
        <v>405</v>
      </c>
      <c r="BJ157" s="212">
        <f>BM52</f>
        <v>1000</v>
      </c>
      <c r="BK157" s="211"/>
      <c r="BL157" s="211"/>
      <c r="BM157" s="211">
        <f>BQ51</f>
        <v>18</v>
      </c>
      <c r="BN157" s="212">
        <f>BQ52</f>
        <v>1000</v>
      </c>
      <c r="BO157" s="211">
        <f>BX51</f>
        <v>540</v>
      </c>
      <c r="BP157" s="211">
        <f>BS52</f>
        <v>0</v>
      </c>
      <c r="BQ157" s="212">
        <f>BX52</f>
        <v>1000</v>
      </c>
      <c r="BR157" s="211">
        <f>CB51</f>
        <v>590</v>
      </c>
      <c r="BS157" s="212">
        <f>CB52</f>
        <v>1000</v>
      </c>
      <c r="BT157" s="211">
        <f>CA52</f>
        <v>0</v>
      </c>
      <c r="BU157" s="211"/>
      <c r="BV157" s="211"/>
      <c r="BW157" s="211"/>
      <c r="BX157" s="211">
        <f>CH51</f>
        <v>470</v>
      </c>
      <c r="BY157" s="212">
        <f>CH52</f>
        <v>987.3949579831933</v>
      </c>
      <c r="BZ157" s="211">
        <f t="shared" si="488"/>
        <v>2023</v>
      </c>
      <c r="CA157" s="211">
        <f t="shared" si="482"/>
        <v>3987.3949579831933</v>
      </c>
      <c r="CB157" s="212">
        <f t="shared" si="489"/>
        <v>4987.394957983193</v>
      </c>
      <c r="CK157" s="201" t="s">
        <v>189</v>
      </c>
      <c r="CL157" s="211">
        <f>CP51</f>
        <v>300</v>
      </c>
      <c r="CM157" s="212">
        <f>CP52</f>
        <v>740.7407407407406</v>
      </c>
      <c r="CN157" s="211"/>
      <c r="CO157" s="211"/>
      <c r="CP157" s="211">
        <f>CT51</f>
        <v>19</v>
      </c>
      <c r="CQ157" s="212">
        <f>CT52</f>
        <v>1000</v>
      </c>
      <c r="CR157" s="211">
        <f>DA51</f>
        <v>480</v>
      </c>
      <c r="CS157" s="211">
        <f>CV52</f>
        <v>0</v>
      </c>
      <c r="CT157" s="212">
        <f>DA52</f>
        <v>1000</v>
      </c>
      <c r="CU157" s="211">
        <f>DE51</f>
        <v>583</v>
      </c>
      <c r="CV157" s="212">
        <f>DE52</f>
        <v>1000</v>
      </c>
      <c r="CW157" s="211">
        <f>DD52</f>
        <v>0</v>
      </c>
      <c r="CX157" s="211"/>
      <c r="CY157" s="211"/>
      <c r="CZ157" s="211"/>
      <c r="DA157" s="211">
        <f>DK51</f>
        <v>406</v>
      </c>
      <c r="DB157" s="212">
        <f>DK52</f>
        <v>835.3909465020575</v>
      </c>
      <c r="DC157" s="211">
        <f t="shared" si="490"/>
        <v>1788</v>
      </c>
      <c r="DD157" s="211">
        <f t="shared" si="483"/>
        <v>3576.1316872427983</v>
      </c>
      <c r="DE157" s="212">
        <f t="shared" si="491"/>
        <v>4576.131687242799</v>
      </c>
    </row>
    <row r="158" spans="2:109" ht="13.5">
      <c r="B158" s="201" t="s">
        <v>119</v>
      </c>
      <c r="C158" s="211">
        <f>G63</f>
        <v>300</v>
      </c>
      <c r="D158" s="212">
        <f>G64</f>
        <v>571.4285714285714</v>
      </c>
      <c r="E158" s="211"/>
      <c r="F158" s="211"/>
      <c r="G158" s="211">
        <f>K63</f>
        <v>16</v>
      </c>
      <c r="H158" s="212">
        <f>K64</f>
        <v>842.1052631578947</v>
      </c>
      <c r="I158" s="211">
        <f>R63</f>
        <v>360</v>
      </c>
      <c r="J158" s="211">
        <f>M64</f>
        <v>0</v>
      </c>
      <c r="K158" s="212">
        <f>R64</f>
        <v>666.6666666666666</v>
      </c>
      <c r="L158" s="211">
        <f>V63</f>
        <v>576</v>
      </c>
      <c r="M158" s="212">
        <f>V64</f>
        <v>968.0672268907563</v>
      </c>
      <c r="N158" s="211">
        <f>U64</f>
        <v>0</v>
      </c>
      <c r="O158" s="211"/>
      <c r="P158" s="211"/>
      <c r="Q158" s="211"/>
      <c r="R158" s="211">
        <f>AB63</f>
        <v>264</v>
      </c>
      <c r="S158" s="212">
        <f>AB64</f>
        <v>725.2747252747253</v>
      </c>
      <c r="T158" s="211">
        <f t="shared" si="484"/>
        <v>1516</v>
      </c>
      <c r="U158" s="211">
        <f t="shared" si="480"/>
        <v>3106.8757867519475</v>
      </c>
      <c r="V158" s="212">
        <f t="shared" si="485"/>
        <v>3773.5424534186145</v>
      </c>
      <c r="AE158" s="201" t="s">
        <v>143</v>
      </c>
      <c r="AF158" s="211">
        <f>AJ63</f>
        <v>210</v>
      </c>
      <c r="AG158" s="212">
        <f>AJ64</f>
        <v>518.5185185185185</v>
      </c>
      <c r="AH158" s="211"/>
      <c r="AI158" s="211"/>
      <c r="AJ158" s="211">
        <f>AN63</f>
        <v>17</v>
      </c>
      <c r="AK158" s="212">
        <f>AN64</f>
        <v>894.7368421052631</v>
      </c>
      <c r="AL158" s="211">
        <f>AU63</f>
        <v>420</v>
      </c>
      <c r="AM158" s="211">
        <f>AP64</f>
        <v>0</v>
      </c>
      <c r="AN158" s="212">
        <f>AU64</f>
        <v>875</v>
      </c>
      <c r="AO158" s="211">
        <f>AY63</f>
        <v>562</v>
      </c>
      <c r="AP158" s="212">
        <f>AY64</f>
        <v>952.542372881356</v>
      </c>
      <c r="AQ158" s="211">
        <f>AX64</f>
        <v>0</v>
      </c>
      <c r="AR158" s="211"/>
      <c r="AS158" s="211"/>
      <c r="AT158" s="211"/>
      <c r="AU158" s="211">
        <f>BE63</f>
        <v>321</v>
      </c>
      <c r="AV158" s="212">
        <f>BE64</f>
        <v>605.6603773584906</v>
      </c>
      <c r="AW158" s="211">
        <f t="shared" si="486"/>
        <v>1530</v>
      </c>
      <c r="AX158" s="211">
        <f t="shared" si="481"/>
        <v>2971.458110863628</v>
      </c>
      <c r="AY158" s="212">
        <f t="shared" si="487"/>
        <v>3846.458110863628</v>
      </c>
      <c r="BH158" s="201" t="s">
        <v>167</v>
      </c>
      <c r="BI158" s="211">
        <f>BM63</f>
        <v>300</v>
      </c>
      <c r="BJ158" s="212">
        <f>BM64</f>
        <v>740.7407407407406</v>
      </c>
      <c r="BK158" s="211"/>
      <c r="BL158" s="211"/>
      <c r="BM158" s="211">
        <f>BQ63</f>
        <v>18</v>
      </c>
      <c r="BN158" s="212">
        <f>BQ64</f>
        <v>1000</v>
      </c>
      <c r="BO158" s="211">
        <f>BX63</f>
        <v>300</v>
      </c>
      <c r="BP158" s="211">
        <f>BS64</f>
        <v>0</v>
      </c>
      <c r="BQ158" s="212">
        <f>BX64</f>
        <v>555.5555555555555</v>
      </c>
      <c r="BR158" s="211">
        <f>CB63</f>
        <v>565</v>
      </c>
      <c r="BS158" s="212">
        <f>CB64</f>
        <v>957.6271186440678</v>
      </c>
      <c r="BT158" s="211">
        <f>CA64</f>
        <v>0</v>
      </c>
      <c r="BU158" s="211"/>
      <c r="BV158" s="211"/>
      <c r="BW158" s="211"/>
      <c r="BX158" s="211">
        <f>CH63</f>
        <v>263</v>
      </c>
      <c r="BY158" s="212">
        <f>CH64</f>
        <v>552.5210084033614</v>
      </c>
      <c r="BZ158" s="211">
        <f t="shared" si="488"/>
        <v>1446</v>
      </c>
      <c r="CA158" s="211">
        <f t="shared" si="482"/>
        <v>3250.88886778817</v>
      </c>
      <c r="CB158" s="212">
        <f t="shared" si="489"/>
        <v>3806.4444233437252</v>
      </c>
      <c r="CK158" s="201" t="s">
        <v>191</v>
      </c>
      <c r="CL158" s="211">
        <f>CP63</f>
        <v>135</v>
      </c>
      <c r="CM158" s="212">
        <f>CP64</f>
        <v>333.3333333333333</v>
      </c>
      <c r="CN158" s="211"/>
      <c r="CO158" s="211"/>
      <c r="CP158" s="211">
        <f>CT63</f>
        <v>11</v>
      </c>
      <c r="CQ158" s="212">
        <f>CT64</f>
        <v>578.9473684210526</v>
      </c>
      <c r="CR158" s="211">
        <f>DA63</f>
        <v>240</v>
      </c>
      <c r="CS158" s="211">
        <f>CV64</f>
        <v>0</v>
      </c>
      <c r="CT158" s="212">
        <f>DA64</f>
        <v>500</v>
      </c>
      <c r="CU158" s="211">
        <f>DE63</f>
        <v>547</v>
      </c>
      <c r="CV158" s="212">
        <f>DE64</f>
        <v>938.2504288164666</v>
      </c>
      <c r="CW158" s="211">
        <f>DD64</f>
        <v>0</v>
      </c>
      <c r="CX158" s="211"/>
      <c r="CY158" s="211"/>
      <c r="CZ158" s="211"/>
      <c r="DA158" s="211">
        <f>DK63</f>
        <v>241</v>
      </c>
      <c r="DB158" s="212">
        <f>DK64</f>
        <v>495.8847736625515</v>
      </c>
      <c r="DC158" s="211">
        <f t="shared" si="490"/>
        <v>1174</v>
      </c>
      <c r="DD158" s="211">
        <f t="shared" si="483"/>
        <v>2346.415904233404</v>
      </c>
      <c r="DE158" s="212">
        <f t="shared" si="491"/>
        <v>2846.4159042334045</v>
      </c>
    </row>
    <row r="159" spans="2:109" ht="13.5">
      <c r="B159" s="201" t="s">
        <v>121</v>
      </c>
      <c r="C159" s="211">
        <f>G75</f>
        <v>405</v>
      </c>
      <c r="D159" s="212">
        <f>G76</f>
        <v>771.4285714285714</v>
      </c>
      <c r="E159" s="211"/>
      <c r="F159" s="211"/>
      <c r="G159" s="211">
        <f>K75</f>
        <v>18</v>
      </c>
      <c r="H159" s="212">
        <f>K76</f>
        <v>947.3684210526316</v>
      </c>
      <c r="I159" s="211">
        <f>R75</f>
        <v>420</v>
      </c>
      <c r="J159" s="211">
        <f>M76</f>
        <v>0</v>
      </c>
      <c r="K159" s="212">
        <f>R76</f>
        <v>777.7777777777778</v>
      </c>
      <c r="L159" s="211">
        <f>V75</f>
        <v>582</v>
      </c>
      <c r="M159" s="212">
        <f>V76</f>
        <v>978.1512605042017</v>
      </c>
      <c r="N159" s="211">
        <f>U76</f>
        <v>0</v>
      </c>
      <c r="O159" s="211"/>
      <c r="P159" s="211"/>
      <c r="Q159" s="211"/>
      <c r="R159" s="211">
        <f>AB75</f>
        <v>304</v>
      </c>
      <c r="S159" s="212">
        <f>AB76</f>
        <v>835.1648351648352</v>
      </c>
      <c r="T159" s="211">
        <f t="shared" si="484"/>
        <v>1729</v>
      </c>
      <c r="U159" s="211">
        <f t="shared" si="480"/>
        <v>3532.11308815024</v>
      </c>
      <c r="V159" s="212">
        <f t="shared" si="485"/>
        <v>4309.890865928018</v>
      </c>
      <c r="AE159" s="201" t="s">
        <v>145</v>
      </c>
      <c r="AF159" s="211">
        <f>AJ75</f>
        <v>405</v>
      </c>
      <c r="AG159" s="212">
        <f>AJ76</f>
        <v>1000</v>
      </c>
      <c r="AH159" s="211"/>
      <c r="AI159" s="211"/>
      <c r="AJ159" s="211">
        <f>AN75</f>
        <v>18</v>
      </c>
      <c r="AK159" s="212">
        <f>AN76</f>
        <v>947.3684210526316</v>
      </c>
      <c r="AL159" s="211">
        <f>AU75</f>
        <v>420</v>
      </c>
      <c r="AM159" s="211">
        <f>AP76</f>
        <v>0</v>
      </c>
      <c r="AN159" s="212">
        <f>AU76</f>
        <v>875</v>
      </c>
      <c r="AO159" s="211">
        <f>AY75</f>
        <v>590</v>
      </c>
      <c r="AP159" s="212">
        <f>AY76</f>
        <v>1000</v>
      </c>
      <c r="AQ159" s="211">
        <f>AX76</f>
        <v>0</v>
      </c>
      <c r="AR159" s="211"/>
      <c r="AS159" s="211"/>
      <c r="AT159" s="211"/>
      <c r="AU159" s="211">
        <f>BE75</f>
        <v>411</v>
      </c>
      <c r="AV159" s="212">
        <f>BE76</f>
        <v>775.4716981132076</v>
      </c>
      <c r="AW159" s="211">
        <f t="shared" si="486"/>
        <v>1844</v>
      </c>
      <c r="AX159" s="211">
        <f t="shared" si="481"/>
        <v>3722.8401191658395</v>
      </c>
      <c r="AY159" s="212">
        <f t="shared" si="487"/>
        <v>4597.8401191658395</v>
      </c>
      <c r="BH159" s="201" t="s">
        <v>169</v>
      </c>
      <c r="BI159" s="211">
        <f>BM75</f>
        <v>210</v>
      </c>
      <c r="BJ159" s="212">
        <f>BM76</f>
        <v>518.5185185185185</v>
      </c>
      <c r="BK159" s="211"/>
      <c r="BL159" s="211"/>
      <c r="BM159" s="211">
        <f>BQ75</f>
        <v>14</v>
      </c>
      <c r="BN159" s="212">
        <f>BQ76</f>
        <v>777.7777777777778</v>
      </c>
      <c r="BO159" s="211">
        <f>BX75</f>
        <v>360</v>
      </c>
      <c r="BP159" s="211">
        <f>BS76</f>
        <v>0</v>
      </c>
      <c r="BQ159" s="212">
        <f>BX76</f>
        <v>666.6666666666666</v>
      </c>
      <c r="BR159" s="211">
        <f>CB75</f>
        <v>581</v>
      </c>
      <c r="BS159" s="212">
        <f>CB76</f>
        <v>984.7457627118645</v>
      </c>
      <c r="BT159" s="211">
        <f>CA76</f>
        <v>0</v>
      </c>
      <c r="BU159" s="211"/>
      <c r="BV159" s="211"/>
      <c r="BW159" s="211"/>
      <c r="BX159" s="211">
        <f>CH75</f>
        <v>410</v>
      </c>
      <c r="BY159" s="212">
        <f>CH76</f>
        <v>861.344537815126</v>
      </c>
      <c r="BZ159" s="211">
        <f t="shared" si="488"/>
        <v>1575</v>
      </c>
      <c r="CA159" s="211">
        <f t="shared" si="482"/>
        <v>3142.3865968232867</v>
      </c>
      <c r="CB159" s="212">
        <f t="shared" si="489"/>
        <v>3809.053263489953</v>
      </c>
      <c r="CK159" s="201" t="s">
        <v>193</v>
      </c>
      <c r="CL159" s="211">
        <f>CP75</f>
        <v>300</v>
      </c>
      <c r="CM159" s="212">
        <f>CP76</f>
        <v>740.7407407407406</v>
      </c>
      <c r="CN159" s="211"/>
      <c r="CO159" s="211"/>
      <c r="CP159" s="211">
        <f>CT75</f>
        <v>18</v>
      </c>
      <c r="CQ159" s="212">
        <f>CT76</f>
        <v>947.3684210526316</v>
      </c>
      <c r="CR159" s="211">
        <f>DA75</f>
        <v>300</v>
      </c>
      <c r="CS159" s="211">
        <f>CV76</f>
        <v>0</v>
      </c>
      <c r="CT159" s="212">
        <f>DA76</f>
        <v>625</v>
      </c>
      <c r="CU159" s="211">
        <f>DE75</f>
        <v>452</v>
      </c>
      <c r="CV159" s="212">
        <f>DE76</f>
        <v>775.3001715265866</v>
      </c>
      <c r="CW159" s="211">
        <f>DD76</f>
        <v>0</v>
      </c>
      <c r="CX159" s="211"/>
      <c r="CY159" s="211"/>
      <c r="CZ159" s="211"/>
      <c r="DA159" s="211">
        <f>DK75</f>
        <v>284</v>
      </c>
      <c r="DB159" s="212">
        <f>DK76</f>
        <v>584.3621399176955</v>
      </c>
      <c r="DC159" s="211">
        <f t="shared" si="490"/>
        <v>1354</v>
      </c>
      <c r="DD159" s="211">
        <f t="shared" si="483"/>
        <v>3047.7714732376544</v>
      </c>
      <c r="DE159" s="212">
        <f t="shared" si="491"/>
        <v>3672.7714732376544</v>
      </c>
    </row>
    <row r="160" spans="2:109" ht="13.5">
      <c r="B160" s="201" t="s">
        <v>123</v>
      </c>
      <c r="C160" s="211">
        <f>G87</f>
        <v>300</v>
      </c>
      <c r="D160" s="212">
        <f>G88</f>
        <v>571.4285714285714</v>
      </c>
      <c r="E160" s="211"/>
      <c r="F160" s="211"/>
      <c r="G160" s="211">
        <f>K87</f>
        <v>18</v>
      </c>
      <c r="H160" s="212">
        <f>K88</f>
        <v>947.3684210526316</v>
      </c>
      <c r="I160" s="211">
        <f>R87</f>
        <v>540</v>
      </c>
      <c r="J160" s="211">
        <f>M88</f>
        <v>0</v>
      </c>
      <c r="K160" s="212">
        <f>R88</f>
        <v>1000</v>
      </c>
      <c r="L160" s="211">
        <f>V87</f>
        <v>568</v>
      </c>
      <c r="M160" s="212">
        <f>V88</f>
        <v>954.6218487394958</v>
      </c>
      <c r="N160" s="211">
        <f>U88</f>
        <v>0</v>
      </c>
      <c r="O160" s="211"/>
      <c r="P160" s="211"/>
      <c r="Q160" s="211"/>
      <c r="R160" s="211">
        <f>AB87</f>
        <v>320</v>
      </c>
      <c r="S160" s="212">
        <f>AB88</f>
        <v>879.1208791208791</v>
      </c>
      <c r="T160" s="211">
        <f t="shared" si="484"/>
        <v>1746</v>
      </c>
      <c r="U160" s="211">
        <f t="shared" si="480"/>
        <v>3352.539720341578</v>
      </c>
      <c r="V160" s="212">
        <f t="shared" si="485"/>
        <v>4352.539720341578</v>
      </c>
      <c r="AE160" s="201" t="s">
        <v>147</v>
      </c>
      <c r="AF160" s="211">
        <f>AJ87</f>
        <v>405</v>
      </c>
      <c r="AG160" s="212">
        <f>AJ88</f>
        <v>1000</v>
      </c>
      <c r="AH160" s="211"/>
      <c r="AI160" s="211"/>
      <c r="AJ160" s="211">
        <f>AN87</f>
        <v>19</v>
      </c>
      <c r="AK160" s="212">
        <f>AN88</f>
        <v>1000</v>
      </c>
      <c r="AL160" s="211">
        <f>AU87</f>
        <v>180</v>
      </c>
      <c r="AM160" s="211">
        <f>AP88</f>
        <v>0</v>
      </c>
      <c r="AN160" s="212">
        <f>AU88</f>
        <v>375</v>
      </c>
      <c r="AO160" s="211">
        <f>AY87</f>
        <v>574</v>
      </c>
      <c r="AP160" s="212">
        <f>AY88</f>
        <v>972.8813559322034</v>
      </c>
      <c r="AQ160" s="211">
        <f>AX88</f>
        <v>0</v>
      </c>
      <c r="AR160" s="211"/>
      <c r="AS160" s="211"/>
      <c r="AT160" s="211"/>
      <c r="AU160" s="211">
        <f>BE87</f>
        <v>465</v>
      </c>
      <c r="AV160" s="212">
        <f>BE88</f>
        <v>877.3584905660377</v>
      </c>
      <c r="AW160" s="211">
        <f t="shared" si="486"/>
        <v>1643</v>
      </c>
      <c r="AX160" s="211">
        <f t="shared" si="481"/>
        <v>3850.239846498241</v>
      </c>
      <c r="AY160" s="212">
        <f t="shared" si="487"/>
        <v>4225.239846498242</v>
      </c>
      <c r="BH160" s="201" t="s">
        <v>171</v>
      </c>
      <c r="BI160" s="211">
        <f>BM87</f>
        <v>300</v>
      </c>
      <c r="BJ160" s="212">
        <f>BM88</f>
        <v>740.7407407407406</v>
      </c>
      <c r="BK160" s="211"/>
      <c r="BL160" s="211"/>
      <c r="BM160" s="211">
        <f>BQ87</f>
        <v>17</v>
      </c>
      <c r="BN160" s="212">
        <f>BQ88</f>
        <v>944.4444444444445</v>
      </c>
      <c r="BO160" s="211">
        <f>BX87</f>
        <v>300</v>
      </c>
      <c r="BP160" s="211">
        <f>BS88</f>
        <v>0</v>
      </c>
      <c r="BQ160" s="212">
        <f>BX88</f>
        <v>555.5555555555555</v>
      </c>
      <c r="BR160" s="211">
        <f>CB87</f>
        <v>558</v>
      </c>
      <c r="BS160" s="212">
        <f>CB88</f>
        <v>945.7627118644067</v>
      </c>
      <c r="BT160" s="211">
        <f>CA88</f>
        <v>0</v>
      </c>
      <c r="BU160" s="211"/>
      <c r="BV160" s="211"/>
      <c r="BW160" s="211"/>
      <c r="BX160" s="211">
        <f>CH87</f>
        <v>405</v>
      </c>
      <c r="BY160" s="212">
        <f>CH88</f>
        <v>850.8403361344538</v>
      </c>
      <c r="BZ160" s="211">
        <f t="shared" si="488"/>
        <v>1580</v>
      </c>
      <c r="CA160" s="211">
        <f t="shared" si="482"/>
        <v>3481.7882331840456</v>
      </c>
      <c r="CB160" s="212">
        <f t="shared" si="489"/>
        <v>4037.343788739601</v>
      </c>
      <c r="CK160" s="201" t="s">
        <v>195</v>
      </c>
      <c r="CL160" s="211">
        <f>CP87</f>
        <v>405</v>
      </c>
      <c r="CM160" s="212">
        <f>CP88</f>
        <v>1000</v>
      </c>
      <c r="CN160" s="211"/>
      <c r="CO160" s="211"/>
      <c r="CP160" s="211">
        <f>CT87</f>
        <v>17</v>
      </c>
      <c r="CQ160" s="212">
        <f>CT88</f>
        <v>894.7368421052631</v>
      </c>
      <c r="CR160" s="211">
        <f>DA87</f>
        <v>480</v>
      </c>
      <c r="CS160" s="211">
        <f>CV88</f>
        <v>0</v>
      </c>
      <c r="CT160" s="212">
        <f>DA88</f>
        <v>1000</v>
      </c>
      <c r="CU160" s="211">
        <f>DE87</f>
        <v>579</v>
      </c>
      <c r="CV160" s="212">
        <f>DE88</f>
        <v>993.138936535163</v>
      </c>
      <c r="CW160" s="211">
        <f>DD88</f>
        <v>0</v>
      </c>
      <c r="CX160" s="211"/>
      <c r="CY160" s="211"/>
      <c r="CZ160" s="211"/>
      <c r="DA160" s="211">
        <f>DK87</f>
        <v>406</v>
      </c>
      <c r="DB160" s="212">
        <f>DK88</f>
        <v>835.3909465020575</v>
      </c>
      <c r="DC160" s="211">
        <f t="shared" si="490"/>
        <v>1887</v>
      </c>
      <c r="DD160" s="211">
        <f t="shared" si="483"/>
        <v>3723.2667251424837</v>
      </c>
      <c r="DE160" s="212">
        <f t="shared" si="491"/>
        <v>4723.266725142484</v>
      </c>
    </row>
    <row r="161" spans="2:109" ht="13.5">
      <c r="B161" s="201" t="s">
        <v>125</v>
      </c>
      <c r="C161" s="211">
        <f>G99</f>
        <v>525</v>
      </c>
      <c r="D161" s="212">
        <f>G100</f>
        <v>1000</v>
      </c>
      <c r="E161" s="211"/>
      <c r="F161" s="211"/>
      <c r="G161" s="211">
        <f>K99</f>
        <v>19</v>
      </c>
      <c r="H161" s="212">
        <f>K100</f>
        <v>1000</v>
      </c>
      <c r="I161" s="211">
        <f>R99</f>
        <v>540</v>
      </c>
      <c r="J161" s="211">
        <f>M100</f>
        <v>0</v>
      </c>
      <c r="K161" s="212">
        <f>R100</f>
        <v>1000</v>
      </c>
      <c r="L161" s="211">
        <f>V99</f>
        <v>595</v>
      </c>
      <c r="M161" s="212">
        <f>V100</f>
        <v>1000</v>
      </c>
      <c r="N161" s="211">
        <f>U100</f>
        <v>0</v>
      </c>
      <c r="O161" s="211"/>
      <c r="P161" s="211"/>
      <c r="Q161" s="211"/>
      <c r="R161" s="211">
        <f>AB99</f>
        <v>364</v>
      </c>
      <c r="S161" s="212">
        <f>AB100</f>
        <v>1000</v>
      </c>
      <c r="T161" s="211">
        <f t="shared" si="484"/>
        <v>2043</v>
      </c>
      <c r="U161" s="211">
        <f t="shared" si="480"/>
        <v>4000</v>
      </c>
      <c r="V161" s="212">
        <f t="shared" si="485"/>
        <v>5000</v>
      </c>
      <c r="AE161" s="201" t="s">
        <v>149</v>
      </c>
      <c r="AF161" s="211">
        <f>AJ99</f>
        <v>405</v>
      </c>
      <c r="AG161" s="212">
        <f>AJ100</f>
        <v>1000</v>
      </c>
      <c r="AH161" s="211"/>
      <c r="AI161" s="211"/>
      <c r="AJ161" s="211">
        <f>AN99</f>
        <v>19</v>
      </c>
      <c r="AK161" s="212">
        <f>AN100</f>
        <v>1000</v>
      </c>
      <c r="AL161" s="211">
        <f>AU99</f>
        <v>480</v>
      </c>
      <c r="AM161" s="211">
        <f>AP100</f>
        <v>0</v>
      </c>
      <c r="AN161" s="212">
        <f>AU100</f>
        <v>1000</v>
      </c>
      <c r="AO161" s="211">
        <f>AY99</f>
        <v>587</v>
      </c>
      <c r="AP161" s="212">
        <f>AY100</f>
        <v>994.9152542372881</v>
      </c>
      <c r="AQ161" s="211">
        <f>AX100</f>
        <v>0</v>
      </c>
      <c r="AR161" s="211"/>
      <c r="AS161" s="211"/>
      <c r="AT161" s="211"/>
      <c r="AU161" s="211">
        <f>BE99</f>
        <v>478</v>
      </c>
      <c r="AV161" s="212">
        <f>BE100</f>
        <v>901.8867924528303</v>
      </c>
      <c r="AW161" s="211">
        <f t="shared" si="486"/>
        <v>1969</v>
      </c>
      <c r="AX161" s="211">
        <f t="shared" si="481"/>
        <v>3896.8020466901185</v>
      </c>
      <c r="AY161" s="212">
        <f t="shared" si="487"/>
        <v>4896.802046690118</v>
      </c>
      <c r="BH161" s="201" t="s">
        <v>173</v>
      </c>
      <c r="BI161" s="211">
        <f>BM99</f>
        <v>300</v>
      </c>
      <c r="BJ161" s="212">
        <f>BM100</f>
        <v>740.7407407407406</v>
      </c>
      <c r="BK161" s="211"/>
      <c r="BL161" s="211"/>
      <c r="BM161" s="211">
        <f>BQ99</f>
        <v>17</v>
      </c>
      <c r="BN161" s="212">
        <f>BQ100</f>
        <v>944.4444444444445</v>
      </c>
      <c r="BO161" s="211">
        <f>BX99</f>
        <v>480</v>
      </c>
      <c r="BP161" s="211">
        <f>BS100</f>
        <v>0</v>
      </c>
      <c r="BQ161" s="212">
        <f>BX100</f>
        <v>888.8888888888888</v>
      </c>
      <c r="BR161" s="211">
        <f>CB99</f>
        <v>583</v>
      </c>
      <c r="BS161" s="212">
        <f>CB100</f>
        <v>988.1355932203389</v>
      </c>
      <c r="BT161" s="211">
        <f>CA100</f>
        <v>0</v>
      </c>
      <c r="BU161" s="211"/>
      <c r="BV161" s="211"/>
      <c r="BW161" s="211"/>
      <c r="BX161" s="211">
        <f>CH99</f>
        <v>285</v>
      </c>
      <c r="BY161" s="212">
        <f>CH100</f>
        <v>598.7394957983194</v>
      </c>
      <c r="BZ161" s="211">
        <f t="shared" si="488"/>
        <v>1665</v>
      </c>
      <c r="CA161" s="211">
        <f t="shared" si="482"/>
        <v>3272.060274203843</v>
      </c>
      <c r="CB161" s="212">
        <f t="shared" si="489"/>
        <v>4160.949163092732</v>
      </c>
      <c r="CK161" s="201" t="s">
        <v>197</v>
      </c>
      <c r="CL161" s="211">
        <f>CP99</f>
        <v>300</v>
      </c>
      <c r="CM161" s="212">
        <f>CP100</f>
        <v>740.7407407407406</v>
      </c>
      <c r="CN161" s="211"/>
      <c r="CO161" s="211"/>
      <c r="CP161" s="211">
        <f>CT99</f>
        <v>16</v>
      </c>
      <c r="CQ161" s="212">
        <f>CT100</f>
        <v>842.1052631578947</v>
      </c>
      <c r="CR161" s="211">
        <f>DA99</f>
        <v>420</v>
      </c>
      <c r="CS161" s="211">
        <f>CV100</f>
        <v>0</v>
      </c>
      <c r="CT161" s="212">
        <f>DA100</f>
        <v>875</v>
      </c>
      <c r="CU161" s="211">
        <f>DE99</f>
        <v>566</v>
      </c>
      <c r="CV161" s="212">
        <f>DE100</f>
        <v>970.8404802744426</v>
      </c>
      <c r="CW161" s="211">
        <f>DD100</f>
        <v>0</v>
      </c>
      <c r="CX161" s="211"/>
      <c r="CY161" s="211"/>
      <c r="CZ161" s="211"/>
      <c r="DA161" s="211">
        <f>DK99</f>
        <v>361</v>
      </c>
      <c r="DB161" s="212">
        <f>DK100</f>
        <v>742.798353909465</v>
      </c>
      <c r="DC161" s="211">
        <f t="shared" si="490"/>
        <v>1663</v>
      </c>
      <c r="DD161" s="211">
        <f t="shared" si="483"/>
        <v>3296.4848380825433</v>
      </c>
      <c r="DE161" s="212">
        <f t="shared" si="491"/>
        <v>4171.484838082543</v>
      </c>
    </row>
    <row r="162" spans="2:109" ht="13.5">
      <c r="B162" s="201" t="s">
        <v>127</v>
      </c>
      <c r="C162" s="211">
        <f>G111</f>
        <v>210</v>
      </c>
      <c r="D162" s="212">
        <f>G112</f>
        <v>400</v>
      </c>
      <c r="E162" s="211"/>
      <c r="F162" s="211"/>
      <c r="G162" s="211">
        <f>K111</f>
        <v>15</v>
      </c>
      <c r="H162" s="212">
        <f>K112</f>
        <v>789.4736842105264</v>
      </c>
      <c r="I162" s="211">
        <f>R111</f>
        <v>420</v>
      </c>
      <c r="J162" s="211">
        <f>M112</f>
        <v>0</v>
      </c>
      <c r="K162" s="212">
        <f>R112</f>
        <v>777.7777777777778</v>
      </c>
      <c r="L162" s="211">
        <f>V111</f>
        <v>533</v>
      </c>
      <c r="M162" s="212">
        <f>V112</f>
        <v>895.7983193277312</v>
      </c>
      <c r="N162" s="211">
        <f>U112</f>
        <v>0</v>
      </c>
      <c r="O162" s="211"/>
      <c r="P162" s="211"/>
      <c r="Q162" s="211"/>
      <c r="R162" s="211">
        <f>AB111</f>
        <v>363</v>
      </c>
      <c r="S162" s="212">
        <f>AB112</f>
        <v>997.2527472527472</v>
      </c>
      <c r="T162" s="211">
        <f t="shared" si="484"/>
        <v>1541</v>
      </c>
      <c r="U162" s="211">
        <f t="shared" si="480"/>
        <v>3082.5247507910044</v>
      </c>
      <c r="V162" s="212">
        <f t="shared" si="485"/>
        <v>3860.3025285687827</v>
      </c>
      <c r="AE162" s="201" t="s">
        <v>151</v>
      </c>
      <c r="AF162" s="211">
        <f>AJ111</f>
        <v>0</v>
      </c>
      <c r="AG162" s="212">
        <f>AJ112</f>
        <v>0</v>
      </c>
      <c r="AH162" s="211"/>
      <c r="AI162" s="211"/>
      <c r="AJ162" s="211">
        <f>AN111</f>
        <v>0</v>
      </c>
      <c r="AK162" s="212">
        <f>AN112</f>
        <v>0</v>
      </c>
      <c r="AL162" s="211">
        <f>AU111</f>
        <v>0</v>
      </c>
      <c r="AM162" s="211">
        <f>AP112</f>
        <v>0</v>
      </c>
      <c r="AN162" s="212">
        <f>AU112</f>
        <v>0</v>
      </c>
      <c r="AO162" s="211">
        <f>AY111</f>
        <v>0</v>
      </c>
      <c r="AP162" s="212">
        <f>AY112</f>
        <v>0</v>
      </c>
      <c r="AQ162" s="211">
        <f>AX112</f>
        <v>0</v>
      </c>
      <c r="AR162" s="211"/>
      <c r="AS162" s="211"/>
      <c r="AT162" s="211"/>
      <c r="AU162" s="211">
        <f>BE111</f>
        <v>0</v>
      </c>
      <c r="AV162" s="212">
        <f>BE112</f>
        <v>0</v>
      </c>
      <c r="AW162" s="211">
        <f t="shared" si="486"/>
        <v>0</v>
      </c>
      <c r="AX162" s="211">
        <f t="shared" si="481"/>
        <v>0</v>
      </c>
      <c r="AY162" s="212">
        <f t="shared" si="487"/>
        <v>0</v>
      </c>
      <c r="BH162" s="201" t="s">
        <v>175</v>
      </c>
      <c r="BI162" s="211">
        <f>BM111</f>
        <v>210</v>
      </c>
      <c r="BJ162" s="212">
        <f>BM112</f>
        <v>518.5185185185185</v>
      </c>
      <c r="BK162" s="211"/>
      <c r="BL162" s="211"/>
      <c r="BM162" s="211">
        <f>BQ111</f>
        <v>15</v>
      </c>
      <c r="BN162" s="212">
        <f>BQ112</f>
        <v>833.3333333333334</v>
      </c>
      <c r="BO162" s="211">
        <f>BX111</f>
        <v>300</v>
      </c>
      <c r="BP162" s="211">
        <f>BS112</f>
        <v>0</v>
      </c>
      <c r="BQ162" s="212">
        <f>BX112</f>
        <v>555.5555555555555</v>
      </c>
      <c r="BR162" s="211">
        <f>CB111</f>
        <v>542</v>
      </c>
      <c r="BS162" s="212">
        <f>CB112</f>
        <v>918.6440677966101</v>
      </c>
      <c r="BT162" s="211">
        <f>CA112</f>
        <v>0</v>
      </c>
      <c r="BU162" s="211"/>
      <c r="BV162" s="211"/>
      <c r="BW162" s="211"/>
      <c r="BX162" s="211">
        <f>CH111</f>
        <v>310</v>
      </c>
      <c r="BY162" s="212">
        <f>CH112</f>
        <v>651.2605042016806</v>
      </c>
      <c r="BZ162" s="211">
        <f t="shared" si="488"/>
        <v>1377</v>
      </c>
      <c r="CA162" s="211">
        <f t="shared" si="482"/>
        <v>2921.7564238501427</v>
      </c>
      <c r="CB162" s="212">
        <f t="shared" si="489"/>
        <v>3477.3119794056984</v>
      </c>
      <c r="CK162" s="201" t="s">
        <v>199</v>
      </c>
      <c r="CL162" s="211">
        <f>CP111</f>
        <v>0</v>
      </c>
      <c r="CM162" s="212">
        <f>CP112</f>
        <v>0</v>
      </c>
      <c r="CN162" s="211"/>
      <c r="CO162" s="211"/>
      <c r="CP162" s="211">
        <f>CT111</f>
        <v>0</v>
      </c>
      <c r="CQ162" s="212">
        <f>CT112</f>
        <v>0</v>
      </c>
      <c r="CR162" s="211">
        <f>DA111</f>
        <v>0</v>
      </c>
      <c r="CS162" s="211">
        <f>CV112</f>
        <v>0</v>
      </c>
      <c r="CT162" s="212">
        <f>DA112</f>
        <v>0</v>
      </c>
      <c r="CU162" s="211">
        <f>DE111</f>
        <v>0</v>
      </c>
      <c r="CV162" s="212">
        <f>DE112</f>
        <v>0</v>
      </c>
      <c r="CW162" s="211">
        <f>DD112</f>
        <v>0</v>
      </c>
      <c r="CX162" s="211"/>
      <c r="CY162" s="211"/>
      <c r="CZ162" s="211"/>
      <c r="DA162" s="211">
        <f>DK111</f>
        <v>0</v>
      </c>
      <c r="DB162" s="212">
        <f>DK112</f>
        <v>0</v>
      </c>
      <c r="DC162" s="211">
        <f t="shared" si="490"/>
        <v>0</v>
      </c>
      <c r="DD162" s="211">
        <f t="shared" si="483"/>
        <v>0</v>
      </c>
      <c r="DE162" s="212">
        <f t="shared" si="491"/>
        <v>0</v>
      </c>
    </row>
    <row r="163" spans="2:109" ht="13.5">
      <c r="B163" s="201" t="s">
        <v>129</v>
      </c>
      <c r="C163" s="211">
        <f>G123</f>
        <v>0</v>
      </c>
      <c r="D163" s="212">
        <f>G124</f>
        <v>0</v>
      </c>
      <c r="E163" s="211"/>
      <c r="F163" s="211"/>
      <c r="G163" s="211">
        <f>K123</f>
        <v>0</v>
      </c>
      <c r="H163" s="212">
        <f>K124</f>
        <v>0</v>
      </c>
      <c r="I163" s="211">
        <f>R123</f>
        <v>0</v>
      </c>
      <c r="J163" s="211">
        <f>M124</f>
        <v>0</v>
      </c>
      <c r="K163" s="212">
        <f>R124</f>
        <v>0</v>
      </c>
      <c r="L163" s="211">
        <f>V123</f>
        <v>0</v>
      </c>
      <c r="M163" s="212">
        <f>V124</f>
        <v>0</v>
      </c>
      <c r="N163" s="211">
        <f>U124</f>
        <v>0</v>
      </c>
      <c r="O163" s="211"/>
      <c r="P163" s="211"/>
      <c r="Q163" s="211"/>
      <c r="R163" s="211">
        <f>AB123</f>
        <v>0</v>
      </c>
      <c r="S163" s="212">
        <f>AB124</f>
        <v>0</v>
      </c>
      <c r="T163" s="211">
        <f t="shared" si="484"/>
        <v>0</v>
      </c>
      <c r="U163" s="211">
        <f t="shared" si="480"/>
        <v>0</v>
      </c>
      <c r="V163" s="212">
        <f t="shared" si="485"/>
        <v>0</v>
      </c>
      <c r="AE163" s="201" t="s">
        <v>153</v>
      </c>
      <c r="AF163" s="211">
        <f>AJ123</f>
        <v>0</v>
      </c>
      <c r="AG163" s="212">
        <f>AJ124</f>
        <v>0</v>
      </c>
      <c r="AH163" s="211"/>
      <c r="AI163" s="211"/>
      <c r="AJ163" s="211">
        <f>AN123</f>
        <v>0</v>
      </c>
      <c r="AK163" s="212">
        <f>AN124</f>
        <v>0</v>
      </c>
      <c r="AL163" s="211">
        <f>AU123</f>
        <v>0</v>
      </c>
      <c r="AM163" s="211">
        <f>AP124</f>
        <v>0</v>
      </c>
      <c r="AN163" s="212">
        <f>AU124</f>
        <v>0</v>
      </c>
      <c r="AO163" s="211">
        <f>AY123</f>
        <v>0</v>
      </c>
      <c r="AP163" s="212">
        <f>AY124</f>
        <v>0</v>
      </c>
      <c r="AQ163" s="211">
        <f>AX124</f>
        <v>0</v>
      </c>
      <c r="AR163" s="211"/>
      <c r="AS163" s="211"/>
      <c r="AT163" s="211"/>
      <c r="AU163" s="211">
        <f>BE123</f>
        <v>0</v>
      </c>
      <c r="AV163" s="212">
        <f>BE124</f>
        <v>0</v>
      </c>
      <c r="AW163" s="211">
        <f t="shared" si="486"/>
        <v>0</v>
      </c>
      <c r="AX163" s="211">
        <f t="shared" si="481"/>
        <v>0</v>
      </c>
      <c r="AY163" s="212">
        <f t="shared" si="487"/>
        <v>0</v>
      </c>
      <c r="BH163" s="201" t="s">
        <v>177</v>
      </c>
      <c r="BI163" s="211">
        <f>BM123</f>
        <v>0</v>
      </c>
      <c r="BJ163" s="212">
        <f>BM124</f>
        <v>0</v>
      </c>
      <c r="BK163" s="211"/>
      <c r="BL163" s="211"/>
      <c r="BM163" s="211">
        <f>BQ123</f>
        <v>0</v>
      </c>
      <c r="BN163" s="212">
        <f>BQ124</f>
        <v>0</v>
      </c>
      <c r="BO163" s="211">
        <f>BX123</f>
        <v>0</v>
      </c>
      <c r="BP163" s="211">
        <f>BS124</f>
        <v>0</v>
      </c>
      <c r="BQ163" s="212">
        <f>BX124</f>
        <v>0</v>
      </c>
      <c r="BR163" s="211">
        <f>CB123</f>
        <v>0</v>
      </c>
      <c r="BS163" s="212">
        <f>CB124</f>
        <v>0</v>
      </c>
      <c r="BT163" s="211">
        <f>CA124</f>
        <v>0</v>
      </c>
      <c r="BU163" s="211"/>
      <c r="BV163" s="211"/>
      <c r="BW163" s="211"/>
      <c r="BX163" s="211">
        <f>CH123</f>
        <v>0</v>
      </c>
      <c r="BY163" s="212">
        <f>CH124</f>
        <v>0</v>
      </c>
      <c r="BZ163" s="211">
        <f t="shared" si="488"/>
        <v>0</v>
      </c>
      <c r="CA163" s="211">
        <f t="shared" si="482"/>
        <v>0</v>
      </c>
      <c r="CB163" s="212">
        <f t="shared" si="489"/>
        <v>0</v>
      </c>
      <c r="CK163" s="201" t="s">
        <v>201</v>
      </c>
      <c r="CL163" s="211">
        <f>CP123</f>
        <v>0</v>
      </c>
      <c r="CM163" s="212">
        <f>CP124</f>
        <v>0</v>
      </c>
      <c r="CN163" s="211"/>
      <c r="CO163" s="211"/>
      <c r="CP163" s="211">
        <f>CT123</f>
        <v>0</v>
      </c>
      <c r="CQ163" s="212">
        <f>CT124</f>
        <v>0</v>
      </c>
      <c r="CR163" s="211">
        <f>DA123</f>
        <v>0</v>
      </c>
      <c r="CS163" s="211">
        <f>CV124</f>
        <v>0</v>
      </c>
      <c r="CT163" s="212">
        <f>DA124</f>
        <v>0</v>
      </c>
      <c r="CU163" s="211">
        <f>DE123</f>
        <v>0</v>
      </c>
      <c r="CV163" s="212">
        <f>DE124</f>
        <v>0</v>
      </c>
      <c r="CW163" s="211">
        <f>DD124</f>
        <v>0</v>
      </c>
      <c r="CX163" s="211"/>
      <c r="CY163" s="211"/>
      <c r="CZ163" s="211"/>
      <c r="DA163" s="211">
        <f>DK123</f>
        <v>0</v>
      </c>
      <c r="DB163" s="212">
        <f>DK124</f>
        <v>0</v>
      </c>
      <c r="DC163" s="211">
        <f t="shared" si="490"/>
        <v>0</v>
      </c>
      <c r="DD163" s="211">
        <f t="shared" si="483"/>
        <v>0</v>
      </c>
      <c r="DE163" s="212">
        <f t="shared" si="491"/>
        <v>0</v>
      </c>
    </row>
    <row r="164" spans="2:109" ht="13.5">
      <c r="B164" s="201" t="s">
        <v>131</v>
      </c>
      <c r="C164" s="211">
        <f>G135</f>
        <v>0</v>
      </c>
      <c r="D164" s="212">
        <f>G135</f>
        <v>0</v>
      </c>
      <c r="E164" s="211"/>
      <c r="F164" s="211"/>
      <c r="G164" s="211">
        <f>K135</f>
        <v>0</v>
      </c>
      <c r="H164" s="212">
        <f>K135</f>
        <v>0</v>
      </c>
      <c r="I164" s="211">
        <f>R135</f>
        <v>0</v>
      </c>
      <c r="J164" s="211" t="str">
        <f>M135</f>
        <v>OK</v>
      </c>
      <c r="K164" s="212">
        <f>R135</f>
        <v>0</v>
      </c>
      <c r="L164" s="211">
        <f>V135</f>
        <v>0</v>
      </c>
      <c r="M164" s="212">
        <f>V135</f>
        <v>0</v>
      </c>
      <c r="N164" s="211">
        <f>U135</f>
        <v>0</v>
      </c>
      <c r="O164" s="211"/>
      <c r="P164" s="211"/>
      <c r="Q164" s="211"/>
      <c r="R164" s="211">
        <f>AB135</f>
        <v>0</v>
      </c>
      <c r="S164" s="212">
        <f>AB135</f>
        <v>0</v>
      </c>
      <c r="T164" s="211">
        <f t="shared" si="484"/>
        <v>0</v>
      </c>
      <c r="U164" s="211" t="e">
        <f t="shared" si="480"/>
        <v>#VALUE!</v>
      </c>
      <c r="V164" s="212">
        <f t="shared" si="485"/>
        <v>0</v>
      </c>
      <c r="AE164" s="201" t="s">
        <v>155</v>
      </c>
      <c r="AF164" s="211">
        <f>AJ135</f>
        <v>0</v>
      </c>
      <c r="AG164" s="212">
        <f>AJ135</f>
        <v>0</v>
      </c>
      <c r="AH164" s="211"/>
      <c r="AI164" s="211"/>
      <c r="AJ164" s="211">
        <f>AN135</f>
        <v>0</v>
      </c>
      <c r="AK164" s="212">
        <f>AN135</f>
        <v>0</v>
      </c>
      <c r="AL164" s="211">
        <f>AU135</f>
        <v>0</v>
      </c>
      <c r="AM164" s="211" t="str">
        <f>AP135</f>
        <v>OK</v>
      </c>
      <c r="AN164" s="212">
        <f>AU135</f>
        <v>0</v>
      </c>
      <c r="AO164" s="211">
        <f>AY135</f>
        <v>0</v>
      </c>
      <c r="AP164" s="212">
        <f>AY135</f>
        <v>0</v>
      </c>
      <c r="AQ164" s="211">
        <f>AX135</f>
        <v>0</v>
      </c>
      <c r="AR164" s="211"/>
      <c r="AS164" s="211"/>
      <c r="AT164" s="211"/>
      <c r="AU164" s="211">
        <f>BE135</f>
        <v>0</v>
      </c>
      <c r="AV164" s="212">
        <f>BE135</f>
        <v>0</v>
      </c>
      <c r="AW164" s="211">
        <f t="shared" si="486"/>
        <v>0</v>
      </c>
      <c r="AX164" s="211" t="e">
        <f t="shared" si="481"/>
        <v>#VALUE!</v>
      </c>
      <c r="AY164" s="212">
        <f t="shared" si="487"/>
        <v>0</v>
      </c>
      <c r="BH164" s="201" t="s">
        <v>179</v>
      </c>
      <c r="BI164" s="211">
        <f>BM135</f>
        <v>0</v>
      </c>
      <c r="BJ164" s="212">
        <f>BM135</f>
        <v>0</v>
      </c>
      <c r="BK164" s="211"/>
      <c r="BL164" s="211"/>
      <c r="BM164" s="211">
        <f>BQ135</f>
        <v>0</v>
      </c>
      <c r="BN164" s="212">
        <f>BQ135</f>
        <v>0</v>
      </c>
      <c r="BO164" s="211">
        <f>BX135</f>
        <v>0</v>
      </c>
      <c r="BP164" s="211" t="str">
        <f>BS135</f>
        <v>OK</v>
      </c>
      <c r="BQ164" s="212">
        <f>BX135</f>
        <v>0</v>
      </c>
      <c r="BR164" s="211">
        <f>CB135</f>
        <v>0</v>
      </c>
      <c r="BS164" s="212">
        <f>CB135</f>
        <v>0</v>
      </c>
      <c r="BT164" s="211">
        <f>CA135</f>
        <v>0</v>
      </c>
      <c r="BU164" s="211"/>
      <c r="BV164" s="211"/>
      <c r="BW164" s="211"/>
      <c r="BX164" s="211">
        <f>CH135</f>
        <v>0</v>
      </c>
      <c r="BY164" s="212">
        <f>CH135</f>
        <v>0</v>
      </c>
      <c r="BZ164" s="211">
        <f t="shared" si="488"/>
        <v>0</v>
      </c>
      <c r="CA164" s="211" t="e">
        <f t="shared" si="482"/>
        <v>#VALUE!</v>
      </c>
      <c r="CB164" s="212">
        <f t="shared" si="489"/>
        <v>0</v>
      </c>
      <c r="CK164" s="201" t="s">
        <v>203</v>
      </c>
      <c r="CL164" s="211">
        <f>CP135</f>
        <v>0</v>
      </c>
      <c r="CM164" s="212">
        <f>CP135</f>
        <v>0</v>
      </c>
      <c r="CN164" s="211"/>
      <c r="CO164" s="211"/>
      <c r="CP164" s="211">
        <f>CT135</f>
        <v>0</v>
      </c>
      <c r="CQ164" s="212">
        <f>CT135</f>
        <v>0</v>
      </c>
      <c r="CR164" s="211">
        <f>DA135</f>
        <v>0</v>
      </c>
      <c r="CS164" s="211" t="str">
        <f>CV135</f>
        <v>OK</v>
      </c>
      <c r="CT164" s="212">
        <f>DA135</f>
        <v>0</v>
      </c>
      <c r="CU164" s="211">
        <f>DE135</f>
        <v>0</v>
      </c>
      <c r="CV164" s="212">
        <f>DE135</f>
        <v>0</v>
      </c>
      <c r="CW164" s="211">
        <f>DD135</f>
        <v>0</v>
      </c>
      <c r="CX164" s="211"/>
      <c r="CY164" s="211"/>
      <c r="CZ164" s="211"/>
      <c r="DA164" s="211">
        <f>DK135</f>
        <v>0</v>
      </c>
      <c r="DB164" s="212">
        <f>DK135</f>
        <v>0</v>
      </c>
      <c r="DC164" s="211">
        <f t="shared" si="490"/>
        <v>0</v>
      </c>
      <c r="DD164" s="211" t="e">
        <f t="shared" si="483"/>
        <v>#VALUE!</v>
      </c>
      <c r="DE164" s="212">
        <f t="shared" si="491"/>
        <v>0</v>
      </c>
    </row>
    <row r="165" spans="2:109" ht="13.5">
      <c r="B165" s="201" t="s">
        <v>133</v>
      </c>
      <c r="C165" s="211">
        <f>G147</f>
        <v>0</v>
      </c>
      <c r="D165" s="212">
        <f>G148</f>
        <v>0</v>
      </c>
      <c r="E165" s="211"/>
      <c r="F165" s="211"/>
      <c r="G165" s="211">
        <f>K147</f>
        <v>0</v>
      </c>
      <c r="H165" s="212">
        <f>K148</f>
        <v>0</v>
      </c>
      <c r="I165" s="211">
        <f>R147</f>
        <v>0</v>
      </c>
      <c r="J165" s="211">
        <f>M148</f>
        <v>0</v>
      </c>
      <c r="K165" s="212">
        <f>R148</f>
        <v>0</v>
      </c>
      <c r="L165" s="211">
        <f>V147</f>
        <v>0</v>
      </c>
      <c r="M165" s="212">
        <f>V148</f>
        <v>0</v>
      </c>
      <c r="N165" s="211">
        <f>U148</f>
        <v>0</v>
      </c>
      <c r="O165" s="211"/>
      <c r="P165" s="211"/>
      <c r="Q165" s="211"/>
      <c r="R165" s="211">
        <f>AB147</f>
        <v>0</v>
      </c>
      <c r="S165" s="212">
        <f>AB148</f>
        <v>0</v>
      </c>
      <c r="T165" s="211">
        <f t="shared" si="484"/>
        <v>0</v>
      </c>
      <c r="U165" s="211">
        <f t="shared" si="480"/>
        <v>0</v>
      </c>
      <c r="V165" s="212">
        <f t="shared" si="485"/>
        <v>0</v>
      </c>
      <c r="AE165" s="201" t="s">
        <v>157</v>
      </c>
      <c r="AF165" s="211">
        <f>AJ147</f>
        <v>0</v>
      </c>
      <c r="AG165" s="212">
        <f>AJ148</f>
        <v>0</v>
      </c>
      <c r="AH165" s="211"/>
      <c r="AI165" s="211"/>
      <c r="AJ165" s="211">
        <f>AN147</f>
        <v>0</v>
      </c>
      <c r="AK165" s="212">
        <f>AN148</f>
        <v>0</v>
      </c>
      <c r="AL165" s="211">
        <f>AU147</f>
        <v>0</v>
      </c>
      <c r="AM165" s="211">
        <f>AP148</f>
        <v>0</v>
      </c>
      <c r="AN165" s="212">
        <f>AU148</f>
        <v>0</v>
      </c>
      <c r="AO165" s="211">
        <f>AY147</f>
        <v>0</v>
      </c>
      <c r="AP165" s="212">
        <f>AY148</f>
        <v>0</v>
      </c>
      <c r="AQ165" s="211">
        <f>AX148</f>
        <v>0</v>
      </c>
      <c r="AR165" s="211"/>
      <c r="AS165" s="211"/>
      <c r="AT165" s="211"/>
      <c r="AU165" s="211">
        <f>BE147</f>
        <v>0</v>
      </c>
      <c r="AV165" s="212">
        <f>BE148</f>
        <v>0</v>
      </c>
      <c r="AW165" s="211">
        <f t="shared" si="486"/>
        <v>0</v>
      </c>
      <c r="AX165" s="211">
        <f t="shared" si="481"/>
        <v>0</v>
      </c>
      <c r="AY165" s="212">
        <f t="shared" si="487"/>
        <v>0</v>
      </c>
      <c r="BH165" s="201" t="s">
        <v>181</v>
      </c>
      <c r="BI165" s="211">
        <f>BM147</f>
        <v>0</v>
      </c>
      <c r="BJ165" s="212">
        <f>BM148</f>
        <v>0</v>
      </c>
      <c r="BK165" s="211"/>
      <c r="BL165" s="211"/>
      <c r="BM165" s="211">
        <f>BQ147</f>
        <v>0</v>
      </c>
      <c r="BN165" s="212">
        <f>BQ148</f>
        <v>0</v>
      </c>
      <c r="BO165" s="211">
        <f>BX147</f>
        <v>0</v>
      </c>
      <c r="BP165" s="211">
        <f>BS148</f>
        <v>0</v>
      </c>
      <c r="BQ165" s="212">
        <f>BX148</f>
        <v>0</v>
      </c>
      <c r="BR165" s="211">
        <f>CB147</f>
        <v>0</v>
      </c>
      <c r="BS165" s="212">
        <f>CB148</f>
        <v>0</v>
      </c>
      <c r="BT165" s="211">
        <f>CA148</f>
        <v>0</v>
      </c>
      <c r="BU165" s="211"/>
      <c r="BV165" s="211"/>
      <c r="BW165" s="211"/>
      <c r="BX165" s="211">
        <f>CH147</f>
        <v>0</v>
      </c>
      <c r="BY165" s="212">
        <f>CH148</f>
        <v>0</v>
      </c>
      <c r="BZ165" s="211">
        <f t="shared" si="488"/>
        <v>0</v>
      </c>
      <c r="CA165" s="211">
        <f t="shared" si="482"/>
        <v>0</v>
      </c>
      <c r="CB165" s="212">
        <f t="shared" si="489"/>
        <v>0</v>
      </c>
      <c r="CK165" s="201" t="s">
        <v>205</v>
      </c>
      <c r="CL165" s="211">
        <f>CP147</f>
        <v>0</v>
      </c>
      <c r="CM165" s="212">
        <f>CP148</f>
        <v>0</v>
      </c>
      <c r="CN165" s="211"/>
      <c r="CO165" s="211"/>
      <c r="CP165" s="211">
        <f>CT147</f>
        <v>0</v>
      </c>
      <c r="CQ165" s="212">
        <f>CT148</f>
        <v>0</v>
      </c>
      <c r="CR165" s="211">
        <f>DA147</f>
        <v>0</v>
      </c>
      <c r="CS165" s="211">
        <f>CV148</f>
        <v>0</v>
      </c>
      <c r="CT165" s="212">
        <f>DA148</f>
        <v>0</v>
      </c>
      <c r="CU165" s="211">
        <f>DE147</f>
        <v>0</v>
      </c>
      <c r="CV165" s="212">
        <f>DE148</f>
        <v>0</v>
      </c>
      <c r="CW165" s="211">
        <f>DD148</f>
        <v>0</v>
      </c>
      <c r="CX165" s="211"/>
      <c r="CY165" s="211"/>
      <c r="CZ165" s="211"/>
      <c r="DA165" s="211">
        <f>DK147</f>
        <v>0</v>
      </c>
      <c r="DB165" s="212">
        <f>DK148</f>
        <v>0</v>
      </c>
      <c r="DC165" s="211">
        <f t="shared" si="490"/>
        <v>0</v>
      </c>
      <c r="DD165" s="211">
        <f t="shared" si="483"/>
        <v>0</v>
      </c>
      <c r="DE165" s="212">
        <f t="shared" si="491"/>
        <v>0</v>
      </c>
    </row>
  </sheetData>
  <sheetProtection/>
  <mergeCells count="168">
    <mergeCell ref="A137:A138"/>
    <mergeCell ref="B137:B138"/>
    <mergeCell ref="A139:B146"/>
    <mergeCell ref="A3:B4"/>
    <mergeCell ref="A115:B122"/>
    <mergeCell ref="A125:A126"/>
    <mergeCell ref="B125:B126"/>
    <mergeCell ref="A127:B134"/>
    <mergeCell ref="A101:A102"/>
    <mergeCell ref="B101:B102"/>
    <mergeCell ref="A77:A78"/>
    <mergeCell ref="B77:B78"/>
    <mergeCell ref="A103:B110"/>
    <mergeCell ref="A113:A114"/>
    <mergeCell ref="B113:B114"/>
    <mergeCell ref="A79:B86"/>
    <mergeCell ref="A89:A90"/>
    <mergeCell ref="B89:B90"/>
    <mergeCell ref="A91:B98"/>
    <mergeCell ref="A65:A66"/>
    <mergeCell ref="B65:B66"/>
    <mergeCell ref="A67:B74"/>
    <mergeCell ref="A53:A54"/>
    <mergeCell ref="B53:B54"/>
    <mergeCell ref="A5:A6"/>
    <mergeCell ref="B5:B6"/>
    <mergeCell ref="A7:B14"/>
    <mergeCell ref="A17:A18"/>
    <mergeCell ref="B17:B18"/>
    <mergeCell ref="A19:B26"/>
    <mergeCell ref="A29:A30"/>
    <mergeCell ref="B29:B30"/>
    <mergeCell ref="A55:B62"/>
    <mergeCell ref="A41:A42"/>
    <mergeCell ref="B41:B42"/>
    <mergeCell ref="A43:B50"/>
    <mergeCell ref="A31:B38"/>
    <mergeCell ref="L3:R3"/>
    <mergeCell ref="C3:G3"/>
    <mergeCell ref="AD3:AE4"/>
    <mergeCell ref="AF3:AJ3"/>
    <mergeCell ref="S3:V3"/>
    <mergeCell ref="H3:K3"/>
    <mergeCell ref="W3:AB3"/>
    <mergeCell ref="AV3:AY3"/>
    <mergeCell ref="AZ3:BE3"/>
    <mergeCell ref="AD5:AD6"/>
    <mergeCell ref="AE5:AE6"/>
    <mergeCell ref="AK3:AN3"/>
    <mergeCell ref="AO3:AU3"/>
    <mergeCell ref="AD7:AE14"/>
    <mergeCell ref="AD17:AD18"/>
    <mergeCell ref="AE17:AE18"/>
    <mergeCell ref="AD19:AE26"/>
    <mergeCell ref="AD29:AD30"/>
    <mergeCell ref="AE29:AE30"/>
    <mergeCell ref="AD31:AE38"/>
    <mergeCell ref="AD41:AD42"/>
    <mergeCell ref="AE41:AE42"/>
    <mergeCell ref="AD43:AE50"/>
    <mergeCell ref="AD53:AD54"/>
    <mergeCell ref="AE53:AE54"/>
    <mergeCell ref="AD55:AE62"/>
    <mergeCell ref="AD65:AD66"/>
    <mergeCell ref="AE65:AE66"/>
    <mergeCell ref="AD67:AE74"/>
    <mergeCell ref="AD77:AD78"/>
    <mergeCell ref="AE77:AE78"/>
    <mergeCell ref="AD79:AE86"/>
    <mergeCell ref="AD89:AD90"/>
    <mergeCell ref="AE89:AE90"/>
    <mergeCell ref="AD91:AE98"/>
    <mergeCell ref="AD101:AD102"/>
    <mergeCell ref="AE101:AE102"/>
    <mergeCell ref="AD103:AE110"/>
    <mergeCell ref="AD113:AD114"/>
    <mergeCell ref="AE113:AE114"/>
    <mergeCell ref="AD115:AE122"/>
    <mergeCell ref="AD125:AD126"/>
    <mergeCell ref="AE125:AE126"/>
    <mergeCell ref="AD127:AE134"/>
    <mergeCell ref="AD137:AD138"/>
    <mergeCell ref="AE137:AE138"/>
    <mergeCell ref="AD139:AE146"/>
    <mergeCell ref="BG3:BH4"/>
    <mergeCell ref="BG17:BG18"/>
    <mergeCell ref="BH17:BH18"/>
    <mergeCell ref="BG19:BH26"/>
    <mergeCell ref="BG29:BG30"/>
    <mergeCell ref="BH29:BH30"/>
    <mergeCell ref="BG31:BH38"/>
    <mergeCell ref="CC3:CH3"/>
    <mergeCell ref="BG5:BG6"/>
    <mergeCell ref="BH5:BH6"/>
    <mergeCell ref="BG7:BH14"/>
    <mergeCell ref="BI3:BM3"/>
    <mergeCell ref="BN3:BQ3"/>
    <mergeCell ref="BR3:BX3"/>
    <mergeCell ref="BY3:CB3"/>
    <mergeCell ref="BG41:BG42"/>
    <mergeCell ref="BH41:BH42"/>
    <mergeCell ref="BG43:BH50"/>
    <mergeCell ref="BG53:BG54"/>
    <mergeCell ref="BH53:BH54"/>
    <mergeCell ref="BG55:BH62"/>
    <mergeCell ref="BG65:BG66"/>
    <mergeCell ref="BH65:BH66"/>
    <mergeCell ref="BG67:BH74"/>
    <mergeCell ref="BG77:BG78"/>
    <mergeCell ref="BH77:BH78"/>
    <mergeCell ref="BG79:BH86"/>
    <mergeCell ref="BG89:BG90"/>
    <mergeCell ref="BH89:BH90"/>
    <mergeCell ref="BG91:BH98"/>
    <mergeCell ref="BG101:BG102"/>
    <mergeCell ref="BH101:BH102"/>
    <mergeCell ref="BG103:BH110"/>
    <mergeCell ref="BG113:BG114"/>
    <mergeCell ref="BH113:BH114"/>
    <mergeCell ref="BG115:BH122"/>
    <mergeCell ref="BG125:BG126"/>
    <mergeCell ref="BH125:BH126"/>
    <mergeCell ref="BG127:BH134"/>
    <mergeCell ref="BG137:BG138"/>
    <mergeCell ref="BH137:BH138"/>
    <mergeCell ref="BG139:BH146"/>
    <mergeCell ref="DB3:DE3"/>
    <mergeCell ref="DF3:DK3"/>
    <mergeCell ref="CJ5:CJ6"/>
    <mergeCell ref="CK5:CK6"/>
    <mergeCell ref="CJ3:CK4"/>
    <mergeCell ref="CL3:CP3"/>
    <mergeCell ref="CQ3:CT3"/>
    <mergeCell ref="CU3:DA3"/>
    <mergeCell ref="CJ7:CK14"/>
    <mergeCell ref="CJ17:CJ18"/>
    <mergeCell ref="CK17:CK18"/>
    <mergeCell ref="CJ19:CK26"/>
    <mergeCell ref="CJ29:CJ30"/>
    <mergeCell ref="CK29:CK30"/>
    <mergeCell ref="CJ31:CK38"/>
    <mergeCell ref="CJ41:CJ42"/>
    <mergeCell ref="CK41:CK42"/>
    <mergeCell ref="CJ43:CK50"/>
    <mergeCell ref="CJ53:CJ54"/>
    <mergeCell ref="CK53:CK54"/>
    <mergeCell ref="CJ55:CK62"/>
    <mergeCell ref="CJ65:CJ66"/>
    <mergeCell ref="CK65:CK66"/>
    <mergeCell ref="CJ67:CK74"/>
    <mergeCell ref="CJ77:CJ78"/>
    <mergeCell ref="CK77:CK78"/>
    <mergeCell ref="CJ79:CK86"/>
    <mergeCell ref="CJ89:CJ90"/>
    <mergeCell ref="CK89:CK90"/>
    <mergeCell ref="CJ91:CK98"/>
    <mergeCell ref="CJ101:CJ102"/>
    <mergeCell ref="CK101:CK102"/>
    <mergeCell ref="CJ103:CK110"/>
    <mergeCell ref="CJ113:CJ114"/>
    <mergeCell ref="CK113:CK114"/>
    <mergeCell ref="CJ137:CJ138"/>
    <mergeCell ref="CK137:CK138"/>
    <mergeCell ref="CJ139:CK146"/>
    <mergeCell ref="CJ115:CK122"/>
    <mergeCell ref="CJ125:CJ126"/>
    <mergeCell ref="CK125:CK126"/>
    <mergeCell ref="CJ127:CK134"/>
  </mergeCells>
  <printOptions/>
  <pageMargins left="0.43" right="0.44" top="0.64" bottom="0.64" header="0.512" footer="0.512"/>
  <pageSetup fitToWidth="2" fitToHeight="1" horizontalDpi="600" verticalDpi="600" orientation="portrait" paperSize="9" scale="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3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3"/>
    </sheetView>
  </sheetViews>
  <sheetFormatPr defaultColWidth="9.00390625" defaultRowHeight="13.5"/>
  <cols>
    <col min="1" max="1" width="5.625" style="343" bestFit="1" customWidth="1"/>
    <col min="2" max="2" width="12.625" style="344" bestFit="1" customWidth="1"/>
    <col min="3" max="3" width="5.625" style="343" bestFit="1" customWidth="1"/>
    <col min="4" max="4" width="6.25390625" style="343" bestFit="1" customWidth="1"/>
    <col min="5" max="5" width="5.625" style="343" bestFit="1" customWidth="1"/>
    <col min="6" max="6" width="6.25390625" style="343" bestFit="1" customWidth="1"/>
    <col min="7" max="7" width="5.625" style="343" bestFit="1" customWidth="1"/>
    <col min="8" max="8" width="6.25390625" style="343" bestFit="1" customWidth="1"/>
    <col min="9" max="9" width="5.625" style="343" bestFit="1" customWidth="1"/>
    <col min="10" max="10" width="6.25390625" style="343" bestFit="1" customWidth="1"/>
    <col min="11" max="11" width="5.625" style="343" bestFit="1" customWidth="1"/>
    <col min="12" max="12" width="6.25390625" style="343" bestFit="1" customWidth="1"/>
    <col min="13" max="14" width="9.25390625" style="343" bestFit="1" customWidth="1"/>
    <col min="15" max="15" width="4.625" style="338" customWidth="1"/>
    <col min="16" max="16384" width="9.00390625" style="338" customWidth="1"/>
  </cols>
  <sheetData>
    <row r="1" spans="1:14" ht="13.5">
      <c r="A1" s="511" t="s">
        <v>352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3"/>
    </row>
    <row r="2" spans="1:14" ht="13.5">
      <c r="A2" s="522" t="s">
        <v>5</v>
      </c>
      <c r="B2" s="520" t="s">
        <v>76</v>
      </c>
      <c r="C2" s="514" t="s">
        <v>353</v>
      </c>
      <c r="D2" s="515"/>
      <c r="E2" s="514" t="s">
        <v>354</v>
      </c>
      <c r="F2" s="515"/>
      <c r="G2" s="514" t="s">
        <v>355</v>
      </c>
      <c r="H2" s="515"/>
      <c r="I2" s="514" t="s">
        <v>356</v>
      </c>
      <c r="J2" s="515"/>
      <c r="K2" s="514" t="s">
        <v>357</v>
      </c>
      <c r="L2" s="515"/>
      <c r="M2" s="516" t="s">
        <v>97</v>
      </c>
      <c r="N2" s="518" t="s">
        <v>98</v>
      </c>
    </row>
    <row r="3" spans="1:14" ht="13.5">
      <c r="A3" s="523"/>
      <c r="B3" s="521"/>
      <c r="C3" s="340" t="s">
        <v>12</v>
      </c>
      <c r="D3" s="339" t="s">
        <v>86</v>
      </c>
      <c r="E3" s="340" t="s">
        <v>12</v>
      </c>
      <c r="F3" s="339" t="s">
        <v>86</v>
      </c>
      <c r="G3" s="340" t="s">
        <v>12</v>
      </c>
      <c r="H3" s="339" t="s">
        <v>86</v>
      </c>
      <c r="I3" s="340" t="s">
        <v>12</v>
      </c>
      <c r="J3" s="339" t="s">
        <v>86</v>
      </c>
      <c r="K3" s="340" t="s">
        <v>12</v>
      </c>
      <c r="L3" s="339" t="s">
        <v>86</v>
      </c>
      <c r="M3" s="517"/>
      <c r="N3" s="519"/>
    </row>
    <row r="4" spans="1:14" ht="13.5">
      <c r="A4" s="346">
        <v>1</v>
      </c>
      <c r="B4" s="345" t="s">
        <v>329</v>
      </c>
      <c r="C4" s="341">
        <v>525</v>
      </c>
      <c r="D4" s="342">
        <v>1000</v>
      </c>
      <c r="E4" s="341">
        <v>17</v>
      </c>
      <c r="F4" s="342">
        <v>944.4444444444445</v>
      </c>
      <c r="G4" s="341">
        <v>480</v>
      </c>
      <c r="H4" s="342">
        <v>1000</v>
      </c>
      <c r="I4" s="341">
        <v>585</v>
      </c>
      <c r="J4" s="342">
        <v>991.5254237288136</v>
      </c>
      <c r="K4" s="341">
        <v>523</v>
      </c>
      <c r="L4" s="342">
        <v>1000</v>
      </c>
      <c r="M4" s="341">
        <v>2130</v>
      </c>
      <c r="N4" s="342">
        <v>4935.969868173258</v>
      </c>
    </row>
    <row r="5" spans="1:14" ht="13.5">
      <c r="A5" s="346">
        <v>2</v>
      </c>
      <c r="B5" s="345" t="s">
        <v>330</v>
      </c>
      <c r="C5" s="341">
        <v>405</v>
      </c>
      <c r="D5" s="342">
        <v>1000</v>
      </c>
      <c r="E5" s="341">
        <v>18</v>
      </c>
      <c r="F5" s="342">
        <v>1000</v>
      </c>
      <c r="G5" s="341">
        <v>180</v>
      </c>
      <c r="H5" s="342">
        <v>1000</v>
      </c>
      <c r="I5" s="341">
        <v>578</v>
      </c>
      <c r="J5" s="342">
        <v>989.7260273972603</v>
      </c>
      <c r="K5" s="341">
        <v>337</v>
      </c>
      <c r="L5" s="342">
        <v>943.9775910364145</v>
      </c>
      <c r="M5" s="341">
        <v>1518</v>
      </c>
      <c r="N5" s="342">
        <v>4933.703618433675</v>
      </c>
    </row>
    <row r="6" spans="1:14" ht="13.5">
      <c r="A6" s="346">
        <v>3</v>
      </c>
      <c r="B6" s="345" t="s">
        <v>308</v>
      </c>
      <c r="C6" s="341">
        <v>525</v>
      </c>
      <c r="D6" s="342">
        <v>1000</v>
      </c>
      <c r="E6" s="341">
        <v>17</v>
      </c>
      <c r="F6" s="342">
        <v>894.7368421052631</v>
      </c>
      <c r="G6" s="341">
        <v>420</v>
      </c>
      <c r="H6" s="342">
        <v>1000</v>
      </c>
      <c r="I6" s="341">
        <v>591</v>
      </c>
      <c r="J6" s="342">
        <v>1000</v>
      </c>
      <c r="K6" s="341">
        <v>418</v>
      </c>
      <c r="L6" s="342">
        <v>939.3258426966293</v>
      </c>
      <c r="M6" s="341">
        <v>1971</v>
      </c>
      <c r="N6" s="342">
        <v>4834.062684801893</v>
      </c>
    </row>
    <row r="7" spans="1:14" ht="13.5">
      <c r="A7" s="346">
        <v>4</v>
      </c>
      <c r="B7" s="345" t="s">
        <v>304</v>
      </c>
      <c r="C7" s="341">
        <v>300</v>
      </c>
      <c r="D7" s="342">
        <v>740.7407407407406</v>
      </c>
      <c r="E7" s="341">
        <v>18</v>
      </c>
      <c r="F7" s="342">
        <v>1000</v>
      </c>
      <c r="G7" s="341">
        <v>180</v>
      </c>
      <c r="H7" s="342">
        <v>1000</v>
      </c>
      <c r="I7" s="341">
        <v>584</v>
      </c>
      <c r="J7" s="342">
        <v>1000</v>
      </c>
      <c r="K7" s="341">
        <v>357</v>
      </c>
      <c r="L7" s="342">
        <v>1000</v>
      </c>
      <c r="M7" s="341">
        <v>1439</v>
      </c>
      <c r="N7" s="342">
        <v>4740.740740740741</v>
      </c>
    </row>
    <row r="8" spans="1:14" ht="13.5">
      <c r="A8" s="346">
        <v>5</v>
      </c>
      <c r="B8" s="345" t="s">
        <v>306</v>
      </c>
      <c r="C8" s="341">
        <v>525</v>
      </c>
      <c r="D8" s="342">
        <v>1000</v>
      </c>
      <c r="E8" s="341">
        <v>17</v>
      </c>
      <c r="F8" s="342">
        <v>894.7368421052631</v>
      </c>
      <c r="G8" s="341">
        <v>360</v>
      </c>
      <c r="H8" s="342">
        <v>857.1428571428571</v>
      </c>
      <c r="I8" s="341">
        <v>582</v>
      </c>
      <c r="J8" s="342">
        <v>984.7715736040609</v>
      </c>
      <c r="K8" s="341">
        <v>445</v>
      </c>
      <c r="L8" s="342">
        <v>1000</v>
      </c>
      <c r="M8" s="341">
        <v>1929</v>
      </c>
      <c r="N8" s="342">
        <v>4736.651272852181</v>
      </c>
    </row>
    <row r="9" spans="1:14" ht="13.5">
      <c r="A9" s="346">
        <v>6</v>
      </c>
      <c r="B9" s="345" t="s">
        <v>311</v>
      </c>
      <c r="C9" s="341">
        <v>300</v>
      </c>
      <c r="D9" s="342">
        <v>740.7407407407406</v>
      </c>
      <c r="E9" s="341">
        <v>18</v>
      </c>
      <c r="F9" s="342">
        <v>1000</v>
      </c>
      <c r="G9" s="341">
        <v>420</v>
      </c>
      <c r="H9" s="342">
        <v>1000</v>
      </c>
      <c r="I9" s="341">
        <v>591</v>
      </c>
      <c r="J9" s="342">
        <v>1000</v>
      </c>
      <c r="K9" s="341">
        <v>443</v>
      </c>
      <c r="L9" s="342">
        <v>956.8034557235421</v>
      </c>
      <c r="M9" s="341">
        <v>1772</v>
      </c>
      <c r="N9" s="342">
        <v>4697.544196464283</v>
      </c>
    </row>
    <row r="10" spans="1:14" ht="13.5">
      <c r="A10" s="346">
        <v>7</v>
      </c>
      <c r="B10" s="345" t="s">
        <v>305</v>
      </c>
      <c r="C10" s="341">
        <v>300</v>
      </c>
      <c r="D10" s="342">
        <v>740.7407407407406</v>
      </c>
      <c r="E10" s="341">
        <v>18</v>
      </c>
      <c r="F10" s="342">
        <v>1000</v>
      </c>
      <c r="G10" s="341">
        <v>360</v>
      </c>
      <c r="H10" s="342">
        <v>857.1428571428571</v>
      </c>
      <c r="I10" s="341">
        <v>585</v>
      </c>
      <c r="J10" s="342">
        <v>989.8477157360405</v>
      </c>
      <c r="K10" s="341">
        <v>448</v>
      </c>
      <c r="L10" s="342">
        <v>967.6025917926567</v>
      </c>
      <c r="M10" s="341">
        <v>1711</v>
      </c>
      <c r="N10" s="342">
        <v>4555.333905412294</v>
      </c>
    </row>
    <row r="11" spans="1:14" ht="13.5">
      <c r="A11" s="346">
        <v>8</v>
      </c>
      <c r="B11" s="345" t="s">
        <v>328</v>
      </c>
      <c r="C11" s="341">
        <v>405</v>
      </c>
      <c r="D11" s="342">
        <v>1000</v>
      </c>
      <c r="E11" s="341">
        <v>15</v>
      </c>
      <c r="F11" s="342">
        <v>833.3333333333334</v>
      </c>
      <c r="G11" s="341">
        <v>420</v>
      </c>
      <c r="H11" s="342">
        <v>1000</v>
      </c>
      <c r="I11" s="341">
        <v>552</v>
      </c>
      <c r="J11" s="342">
        <v>934.010152284264</v>
      </c>
      <c r="K11" s="341">
        <v>355</v>
      </c>
      <c r="L11" s="342">
        <v>766.7386609071274</v>
      </c>
      <c r="M11" s="341">
        <v>1747</v>
      </c>
      <c r="N11" s="342">
        <v>4534.0821465247245</v>
      </c>
    </row>
    <row r="12" spans="1:14" ht="13.5">
      <c r="A12" s="346">
        <v>9</v>
      </c>
      <c r="B12" s="345" t="s">
        <v>315</v>
      </c>
      <c r="C12" s="341">
        <v>300</v>
      </c>
      <c r="D12" s="342">
        <v>571.4285714285714</v>
      </c>
      <c r="E12" s="341">
        <v>18</v>
      </c>
      <c r="F12" s="342">
        <v>1000</v>
      </c>
      <c r="G12" s="341">
        <v>480</v>
      </c>
      <c r="H12" s="342">
        <v>1000</v>
      </c>
      <c r="I12" s="341">
        <v>581</v>
      </c>
      <c r="J12" s="342">
        <v>984.7457627118645</v>
      </c>
      <c r="K12" s="341">
        <v>509</v>
      </c>
      <c r="L12" s="342">
        <v>973.2313575525812</v>
      </c>
      <c r="M12" s="341">
        <v>1888</v>
      </c>
      <c r="N12" s="342">
        <v>4529.405691693018</v>
      </c>
    </row>
    <row r="13" spans="1:14" ht="13.5">
      <c r="A13" s="346">
        <v>10</v>
      </c>
      <c r="B13" s="345" t="s">
        <v>299</v>
      </c>
      <c r="C13" s="341">
        <v>210</v>
      </c>
      <c r="D13" s="342">
        <v>518.5185185185185</v>
      </c>
      <c r="E13" s="341">
        <v>18</v>
      </c>
      <c r="F13" s="342">
        <v>1000</v>
      </c>
      <c r="G13" s="341">
        <v>180</v>
      </c>
      <c r="H13" s="342">
        <v>1000</v>
      </c>
      <c r="I13" s="341">
        <v>583</v>
      </c>
      <c r="J13" s="342">
        <v>998.2876712328767</v>
      </c>
      <c r="K13" s="341">
        <v>348</v>
      </c>
      <c r="L13" s="342">
        <v>974.7899159663865</v>
      </c>
      <c r="M13" s="341">
        <v>1339</v>
      </c>
      <c r="N13" s="342">
        <v>4491.596105717781</v>
      </c>
    </row>
    <row r="14" spans="1:14" ht="13.5">
      <c r="A14" s="346">
        <v>11</v>
      </c>
      <c r="B14" s="345" t="s">
        <v>309</v>
      </c>
      <c r="C14" s="341">
        <v>405</v>
      </c>
      <c r="D14" s="342">
        <v>771.4285714285714</v>
      </c>
      <c r="E14" s="341">
        <v>17</v>
      </c>
      <c r="F14" s="342">
        <v>944.4444444444445</v>
      </c>
      <c r="G14" s="341">
        <v>480</v>
      </c>
      <c r="H14" s="342">
        <v>1000</v>
      </c>
      <c r="I14" s="341">
        <v>579</v>
      </c>
      <c r="J14" s="342">
        <v>981.3559322033898</v>
      </c>
      <c r="K14" s="341">
        <v>406</v>
      </c>
      <c r="L14" s="342">
        <v>776.2906309751434</v>
      </c>
      <c r="M14" s="341">
        <v>1887</v>
      </c>
      <c r="N14" s="342">
        <v>4473.519579051549</v>
      </c>
    </row>
    <row r="15" spans="1:14" ht="13.5">
      <c r="A15" s="346">
        <v>12</v>
      </c>
      <c r="B15" s="345" t="s">
        <v>303</v>
      </c>
      <c r="C15" s="341">
        <v>405</v>
      </c>
      <c r="D15" s="342">
        <v>771.4285714285714</v>
      </c>
      <c r="E15" s="341">
        <v>19</v>
      </c>
      <c r="F15" s="342">
        <v>1000</v>
      </c>
      <c r="G15" s="341">
        <v>300</v>
      </c>
      <c r="H15" s="342">
        <v>714.2857142857143</v>
      </c>
      <c r="I15" s="341">
        <v>591</v>
      </c>
      <c r="J15" s="342">
        <v>1000</v>
      </c>
      <c r="K15" s="341">
        <v>415</v>
      </c>
      <c r="L15" s="342">
        <v>932.5842696629213</v>
      </c>
      <c r="M15" s="341">
        <v>1730</v>
      </c>
      <c r="N15" s="342">
        <v>4418.298555377207</v>
      </c>
    </row>
    <row r="16" spans="1:14" ht="13.5">
      <c r="A16" s="346">
        <v>13</v>
      </c>
      <c r="B16" s="345" t="s">
        <v>331</v>
      </c>
      <c r="C16" s="341">
        <v>210</v>
      </c>
      <c r="D16" s="342">
        <v>518.5185185185185</v>
      </c>
      <c r="E16" s="341">
        <v>18</v>
      </c>
      <c r="F16" s="342">
        <v>1000</v>
      </c>
      <c r="G16" s="341">
        <v>180</v>
      </c>
      <c r="H16" s="342">
        <v>1000</v>
      </c>
      <c r="I16" s="341">
        <v>573</v>
      </c>
      <c r="J16" s="342">
        <v>981.1643835616438</v>
      </c>
      <c r="K16" s="341">
        <v>316</v>
      </c>
      <c r="L16" s="342">
        <v>885.1540616246498</v>
      </c>
      <c r="M16" s="341">
        <v>1297</v>
      </c>
      <c r="N16" s="342">
        <v>4384.836963704812</v>
      </c>
    </row>
    <row r="17" spans="1:14" ht="13.5">
      <c r="A17" s="346">
        <v>14</v>
      </c>
      <c r="B17" s="345" t="s">
        <v>300</v>
      </c>
      <c r="C17" s="341">
        <v>300</v>
      </c>
      <c r="D17" s="342">
        <v>571.4285714285714</v>
      </c>
      <c r="E17" s="341">
        <v>18</v>
      </c>
      <c r="F17" s="342">
        <v>1000</v>
      </c>
      <c r="G17" s="341">
        <v>480</v>
      </c>
      <c r="H17" s="342">
        <v>1000</v>
      </c>
      <c r="I17" s="341">
        <v>590</v>
      </c>
      <c r="J17" s="342">
        <v>1000</v>
      </c>
      <c r="K17" s="341">
        <v>415</v>
      </c>
      <c r="L17" s="342">
        <v>793.4990439770554</v>
      </c>
      <c r="M17" s="341">
        <v>1803</v>
      </c>
      <c r="N17" s="342">
        <v>4364.927615405627</v>
      </c>
    </row>
    <row r="18" spans="1:14" ht="13.5">
      <c r="A18" s="346">
        <v>15</v>
      </c>
      <c r="B18" s="345" t="s">
        <v>298</v>
      </c>
      <c r="C18" s="341">
        <v>405</v>
      </c>
      <c r="D18" s="342">
        <v>1000</v>
      </c>
      <c r="E18" s="341">
        <v>17</v>
      </c>
      <c r="F18" s="342">
        <v>944.4444444444445</v>
      </c>
      <c r="G18" s="341">
        <v>180</v>
      </c>
      <c r="H18" s="342">
        <v>428.57142857142856</v>
      </c>
      <c r="I18" s="341">
        <v>556</v>
      </c>
      <c r="J18" s="342">
        <v>940.7783417935702</v>
      </c>
      <c r="K18" s="341">
        <v>463</v>
      </c>
      <c r="L18" s="342">
        <v>1000</v>
      </c>
      <c r="M18" s="341">
        <v>1621</v>
      </c>
      <c r="N18" s="342">
        <v>4313.794214809443</v>
      </c>
    </row>
    <row r="19" spans="1:14" ht="13.5">
      <c r="A19" s="346">
        <v>16</v>
      </c>
      <c r="B19" s="345" t="s">
        <v>370</v>
      </c>
      <c r="C19" s="341">
        <v>300</v>
      </c>
      <c r="D19" s="342">
        <v>571.4285714285714</v>
      </c>
      <c r="E19" s="341">
        <v>18</v>
      </c>
      <c r="F19" s="342">
        <v>947.3684210526316</v>
      </c>
      <c r="G19" s="341">
        <v>420</v>
      </c>
      <c r="H19" s="342">
        <v>1000</v>
      </c>
      <c r="I19" s="341">
        <v>571</v>
      </c>
      <c r="J19" s="342">
        <v>966.1590524534687</v>
      </c>
      <c r="K19" s="341">
        <v>354</v>
      </c>
      <c r="L19" s="342">
        <v>795.505617977528</v>
      </c>
      <c r="M19" s="341">
        <v>1663</v>
      </c>
      <c r="N19" s="342">
        <v>4280.4616629122</v>
      </c>
    </row>
    <row r="20" spans="1:14" ht="13.5">
      <c r="A20" s="346">
        <v>17</v>
      </c>
      <c r="B20" s="345" t="s">
        <v>320</v>
      </c>
      <c r="C20" s="341">
        <v>300</v>
      </c>
      <c r="D20" s="342">
        <v>571.4285714285714</v>
      </c>
      <c r="E20" s="341">
        <v>16</v>
      </c>
      <c r="F20" s="342">
        <v>888.8888888888888</v>
      </c>
      <c r="G20" s="341">
        <v>420</v>
      </c>
      <c r="H20" s="342">
        <v>875</v>
      </c>
      <c r="I20" s="341">
        <v>576</v>
      </c>
      <c r="J20" s="342">
        <v>976.271186440678</v>
      </c>
      <c r="K20" s="341">
        <v>455</v>
      </c>
      <c r="L20" s="342">
        <v>869.9808795411091</v>
      </c>
      <c r="M20" s="341">
        <v>1767</v>
      </c>
      <c r="N20" s="342">
        <v>4181.569526299247</v>
      </c>
    </row>
    <row r="21" spans="1:14" ht="13.5">
      <c r="A21" s="346">
        <v>18</v>
      </c>
      <c r="B21" s="345" t="s">
        <v>318</v>
      </c>
      <c r="C21" s="341">
        <v>210</v>
      </c>
      <c r="D21" s="342">
        <v>400</v>
      </c>
      <c r="E21" s="341">
        <v>16</v>
      </c>
      <c r="F21" s="342">
        <v>888.8888888888888</v>
      </c>
      <c r="G21" s="341">
        <v>360</v>
      </c>
      <c r="H21" s="342">
        <v>750</v>
      </c>
      <c r="I21" s="341">
        <v>559</v>
      </c>
      <c r="J21" s="342">
        <v>947.4576271186442</v>
      </c>
      <c r="K21" s="341">
        <v>431</v>
      </c>
      <c r="L21" s="342">
        <v>824.0917782026769</v>
      </c>
      <c r="M21" s="341">
        <v>1576</v>
      </c>
      <c r="N21" s="342">
        <v>3810.4382942102097</v>
      </c>
    </row>
    <row r="22" spans="1:14" ht="13.5">
      <c r="A22" s="346">
        <v>19</v>
      </c>
      <c r="B22" s="345" t="s">
        <v>314</v>
      </c>
      <c r="C22" s="341">
        <v>300</v>
      </c>
      <c r="D22" s="342">
        <v>740.7407407407406</v>
      </c>
      <c r="E22" s="341">
        <v>17</v>
      </c>
      <c r="F22" s="342">
        <v>944.4444444444445</v>
      </c>
      <c r="G22" s="341">
        <v>60</v>
      </c>
      <c r="H22" s="342">
        <v>142.85714285714286</v>
      </c>
      <c r="I22" s="341">
        <v>560</v>
      </c>
      <c r="J22" s="342">
        <v>947.5465313028765</v>
      </c>
      <c r="K22" s="341">
        <v>369</v>
      </c>
      <c r="L22" s="342">
        <v>796.976241900648</v>
      </c>
      <c r="M22" s="341">
        <v>1306</v>
      </c>
      <c r="N22" s="342">
        <v>3572.5651012458525</v>
      </c>
    </row>
    <row r="23" spans="1:14" ht="13.5">
      <c r="A23" s="346">
        <v>20</v>
      </c>
      <c r="B23" s="345" t="s">
        <v>302</v>
      </c>
      <c r="C23" s="341">
        <v>405</v>
      </c>
      <c r="D23" s="342">
        <v>1000</v>
      </c>
      <c r="E23" s="341">
        <v>14</v>
      </c>
      <c r="F23" s="342">
        <v>777.7777777777778</v>
      </c>
      <c r="G23" s="341">
        <v>60</v>
      </c>
      <c r="H23" s="342">
        <v>142.85714285714286</v>
      </c>
      <c r="I23" s="341">
        <v>542</v>
      </c>
      <c r="J23" s="342">
        <v>917.0896785109983</v>
      </c>
      <c r="K23" s="341">
        <v>335</v>
      </c>
      <c r="L23" s="342">
        <v>723.5421166306696</v>
      </c>
      <c r="M23" s="341">
        <v>1356</v>
      </c>
      <c r="N23" s="342">
        <v>3561.2667157765886</v>
      </c>
    </row>
    <row r="24" spans="1:14" ht="13.5">
      <c r="A24" s="346">
        <v>21</v>
      </c>
      <c r="B24" s="345" t="s">
        <v>296</v>
      </c>
      <c r="C24" s="341">
        <v>210</v>
      </c>
      <c r="D24" s="342">
        <v>400</v>
      </c>
      <c r="E24" s="341">
        <v>16</v>
      </c>
      <c r="F24" s="342">
        <v>888.8888888888888</v>
      </c>
      <c r="G24" s="341">
        <v>420</v>
      </c>
      <c r="H24" s="342">
        <v>875</v>
      </c>
      <c r="I24" s="341">
        <v>502</v>
      </c>
      <c r="J24" s="342">
        <v>850.8474576271186</v>
      </c>
      <c r="K24" s="341">
        <v>234</v>
      </c>
      <c r="L24" s="342">
        <v>447.4187380497132</v>
      </c>
      <c r="M24" s="341">
        <v>1382</v>
      </c>
      <c r="N24" s="342">
        <v>3462.1550845657207</v>
      </c>
    </row>
    <row r="25" spans="1:14" ht="13.5">
      <c r="A25" s="346">
        <v>22</v>
      </c>
      <c r="B25" s="345" t="s">
        <v>312</v>
      </c>
      <c r="C25" s="341">
        <v>300</v>
      </c>
      <c r="D25" s="342">
        <v>571.4285714285714</v>
      </c>
      <c r="E25" s="341">
        <v>14</v>
      </c>
      <c r="F25" s="342">
        <v>777.7777777777778</v>
      </c>
      <c r="G25" s="341">
        <v>180</v>
      </c>
      <c r="H25" s="342">
        <v>375</v>
      </c>
      <c r="I25" s="341">
        <v>561</v>
      </c>
      <c r="J25" s="342">
        <v>950.8474576271186</v>
      </c>
      <c r="K25" s="341">
        <v>342</v>
      </c>
      <c r="L25" s="342">
        <v>653.9196940726578</v>
      </c>
      <c r="M25" s="341">
        <v>1397</v>
      </c>
      <c r="N25" s="342">
        <v>3328.973500906126</v>
      </c>
    </row>
    <row r="26" spans="1:14" ht="13.5">
      <c r="A26" s="346">
        <v>23</v>
      </c>
      <c r="B26" s="345" t="s">
        <v>344</v>
      </c>
      <c r="C26" s="341">
        <v>300</v>
      </c>
      <c r="D26" s="342">
        <v>571.4285714285714</v>
      </c>
      <c r="E26" s="341">
        <v>15</v>
      </c>
      <c r="F26" s="342">
        <v>789.4736842105264</v>
      </c>
      <c r="G26" s="341">
        <v>180</v>
      </c>
      <c r="H26" s="342">
        <v>428.57142857142856</v>
      </c>
      <c r="I26" s="341">
        <v>564</v>
      </c>
      <c r="J26" s="342">
        <v>954.3147208121827</v>
      </c>
      <c r="K26" s="341">
        <v>251</v>
      </c>
      <c r="L26" s="342">
        <v>564.0449438202247</v>
      </c>
      <c r="M26" s="341">
        <v>1310</v>
      </c>
      <c r="N26" s="342">
        <v>3307.8333488429334</v>
      </c>
    </row>
    <row r="27" spans="1:14" ht="13.5">
      <c r="A27" s="346">
        <v>24</v>
      </c>
      <c r="B27" s="345" t="s">
        <v>326</v>
      </c>
      <c r="C27" s="341">
        <v>210</v>
      </c>
      <c r="D27" s="342">
        <v>518.5185185185185</v>
      </c>
      <c r="E27" s="341">
        <v>15</v>
      </c>
      <c r="F27" s="342">
        <v>833.3333333333334</v>
      </c>
      <c r="G27" s="341">
        <v>180</v>
      </c>
      <c r="H27" s="342">
        <v>428.57142857142856</v>
      </c>
      <c r="I27" s="341">
        <v>549</v>
      </c>
      <c r="J27" s="342">
        <v>928.9340101522843</v>
      </c>
      <c r="K27" s="341">
        <v>267</v>
      </c>
      <c r="L27" s="342">
        <v>576.6738660907127</v>
      </c>
      <c r="M27" s="341">
        <v>1221</v>
      </c>
      <c r="N27" s="342">
        <v>3286.031156666277</v>
      </c>
    </row>
    <row r="28" spans="1:14" ht="13.5">
      <c r="A28" s="346">
        <v>25</v>
      </c>
      <c r="B28" s="345" t="s">
        <v>350</v>
      </c>
      <c r="C28" s="341">
        <v>210</v>
      </c>
      <c r="D28" s="342">
        <v>518.5185185185185</v>
      </c>
      <c r="E28" s="341">
        <v>15</v>
      </c>
      <c r="F28" s="342">
        <v>833.3333333333334</v>
      </c>
      <c r="G28" s="341">
        <v>60</v>
      </c>
      <c r="H28" s="342">
        <v>333.3333333333333</v>
      </c>
      <c r="I28" s="341">
        <v>515</v>
      </c>
      <c r="J28" s="342">
        <v>881.8493150684932</v>
      </c>
      <c r="K28" s="341">
        <v>254</v>
      </c>
      <c r="L28" s="342">
        <v>711.484593837535</v>
      </c>
      <c r="M28" s="341">
        <v>1054</v>
      </c>
      <c r="N28" s="342">
        <v>3278.5190940912134</v>
      </c>
    </row>
    <row r="29" spans="1:14" ht="13.5">
      <c r="A29" s="346">
        <v>26</v>
      </c>
      <c r="B29" s="345" t="s">
        <v>327</v>
      </c>
      <c r="C29" s="341">
        <v>300</v>
      </c>
      <c r="D29" s="342">
        <v>571.4285714285714</v>
      </c>
      <c r="E29" s="341">
        <v>16</v>
      </c>
      <c r="F29" s="342">
        <v>842.1052631578947</v>
      </c>
      <c r="G29" s="341">
        <v>180</v>
      </c>
      <c r="H29" s="342">
        <v>428.57142857142856</v>
      </c>
      <c r="I29" s="341">
        <v>554</v>
      </c>
      <c r="J29" s="342">
        <v>937.394247038917</v>
      </c>
      <c r="K29" s="341">
        <v>214</v>
      </c>
      <c r="L29" s="342">
        <v>480.89887640449433</v>
      </c>
      <c r="M29" s="341">
        <v>1264</v>
      </c>
      <c r="N29" s="342">
        <v>3260.398386601306</v>
      </c>
    </row>
    <row r="30" spans="1:14" ht="13.5">
      <c r="A30" s="346">
        <v>27</v>
      </c>
      <c r="B30" s="345" t="s">
        <v>301</v>
      </c>
      <c r="C30" s="341">
        <v>135</v>
      </c>
      <c r="D30" s="342">
        <v>333.3333333333333</v>
      </c>
      <c r="E30" s="341">
        <v>14</v>
      </c>
      <c r="F30" s="342">
        <v>777.7777777777778</v>
      </c>
      <c r="G30" s="341">
        <v>60</v>
      </c>
      <c r="H30" s="342">
        <v>333.3333333333333</v>
      </c>
      <c r="I30" s="341">
        <v>474</v>
      </c>
      <c r="J30" s="342">
        <v>811.6438356164384</v>
      </c>
      <c r="K30" s="341">
        <v>189</v>
      </c>
      <c r="L30" s="342">
        <v>529.4117647058823</v>
      </c>
      <c r="M30" s="341">
        <v>872</v>
      </c>
      <c r="N30" s="342">
        <v>2785.5000447667653</v>
      </c>
    </row>
    <row r="31" spans="1:14" ht="13.5">
      <c r="A31" s="346">
        <v>28</v>
      </c>
      <c r="B31" s="345" t="s">
        <v>348</v>
      </c>
      <c r="C31" s="341">
        <v>210</v>
      </c>
      <c r="D31" s="342">
        <v>400</v>
      </c>
      <c r="E31" s="341">
        <v>8</v>
      </c>
      <c r="F31" s="342">
        <v>421.05263157894734</v>
      </c>
      <c r="G31" s="341">
        <v>180</v>
      </c>
      <c r="H31" s="342">
        <v>428.57142857142856</v>
      </c>
      <c r="I31" s="341">
        <v>564</v>
      </c>
      <c r="J31" s="342">
        <v>954.3147208121827</v>
      </c>
      <c r="K31" s="341">
        <v>233</v>
      </c>
      <c r="L31" s="342">
        <v>523.5955056179776</v>
      </c>
      <c r="M31" s="341">
        <v>1195</v>
      </c>
      <c r="N31" s="342">
        <v>2727.534286580536</v>
      </c>
    </row>
    <row r="32" spans="1:14" ht="13.5">
      <c r="A32" s="346">
        <v>29</v>
      </c>
      <c r="B32" s="345" t="s">
        <v>297</v>
      </c>
      <c r="C32" s="341">
        <v>135</v>
      </c>
      <c r="D32" s="342">
        <v>333.3333333333333</v>
      </c>
      <c r="E32" s="341">
        <v>14</v>
      </c>
      <c r="F32" s="342">
        <v>777.7777777777778</v>
      </c>
      <c r="G32" s="341">
        <v>60</v>
      </c>
      <c r="H32" s="342">
        <v>333.3333333333333</v>
      </c>
      <c r="I32" s="341">
        <v>0</v>
      </c>
      <c r="J32" s="342">
        <v>0</v>
      </c>
      <c r="K32" s="341">
        <v>0</v>
      </c>
      <c r="L32" s="342">
        <v>0</v>
      </c>
      <c r="M32" s="341">
        <v>209</v>
      </c>
      <c r="N32" s="342">
        <v>1444.4444444444443</v>
      </c>
    </row>
  </sheetData>
  <mergeCells count="10">
    <mergeCell ref="A1:N1"/>
    <mergeCell ref="C2:D2"/>
    <mergeCell ref="G2:H2"/>
    <mergeCell ref="I2:J2"/>
    <mergeCell ref="K2:L2"/>
    <mergeCell ref="M2:M3"/>
    <mergeCell ref="N2:N3"/>
    <mergeCell ref="B2:B3"/>
    <mergeCell ref="A2:A3"/>
    <mergeCell ref="E2:F2"/>
  </mergeCells>
  <printOptions/>
  <pageMargins left="0.64" right="0.63" top="0.67" bottom="0.66" header="0.512" footer="0.51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Z165"/>
  <sheetViews>
    <sheetView zoomScale="75" zoomScaleNormal="75" zoomScaleSheetLayoutView="75" workbookViewId="0" topLeftCell="A1">
      <pane ySplit="4" topLeftCell="BM143" activePane="bottomLeft" state="frozen"/>
      <selection pane="topLeft" activeCell="A1" sqref="A1"/>
      <selection pane="bottomLeft" activeCell="L154" sqref="L154:L165"/>
    </sheetView>
  </sheetViews>
  <sheetFormatPr defaultColWidth="9.00390625" defaultRowHeight="13.5"/>
  <cols>
    <col min="1" max="1" width="9.25390625" style="44" customWidth="1"/>
    <col min="2" max="2" width="7.75390625" style="44" customWidth="1"/>
    <col min="3" max="4" width="6.625" style="0" customWidth="1"/>
    <col min="5" max="7" width="6.625" style="0" hidden="1" customWidth="1"/>
    <col min="8" max="10" width="6.625" style="0" customWidth="1"/>
    <col min="11" max="11" width="6.625" style="0" hidden="1" customWidth="1"/>
    <col min="12" max="12" width="6.625" style="0" customWidth="1"/>
    <col min="13" max="13" width="3.625" style="0" customWidth="1"/>
  </cols>
  <sheetData>
    <row r="1" spans="1:2" ht="20.25">
      <c r="A1" s="228" t="s">
        <v>366</v>
      </c>
      <c r="B1" s="228"/>
    </row>
    <row r="2" spans="17:18" ht="14.25" thickBot="1">
      <c r="Q2" s="186" t="str">
        <f>IF((COUNTIF($Q$5:$Q$14,P2))&lt;2,"OK","ダブり")</f>
        <v>OK</v>
      </c>
      <c r="R2" t="s">
        <v>332</v>
      </c>
    </row>
    <row r="3" spans="1:21" ht="13.5" customHeight="1">
      <c r="A3" s="413"/>
      <c r="B3" s="414"/>
      <c r="C3" s="394" t="s">
        <v>63</v>
      </c>
      <c r="D3" s="395"/>
      <c r="E3" s="395"/>
      <c r="F3" s="395"/>
      <c r="G3" s="395"/>
      <c r="H3" s="396"/>
      <c r="I3" s="395" t="s">
        <v>64</v>
      </c>
      <c r="J3" s="395"/>
      <c r="K3" s="395"/>
      <c r="L3" s="396"/>
      <c r="U3" s="335"/>
    </row>
    <row r="4" spans="1:26" ht="14.25" customHeight="1" thickBot="1">
      <c r="A4" s="415"/>
      <c r="B4" s="416"/>
      <c r="C4" s="42" t="s">
        <v>10</v>
      </c>
      <c r="D4" s="43" t="s">
        <v>11</v>
      </c>
      <c r="E4" s="6" t="s">
        <v>65</v>
      </c>
      <c r="F4" s="6" t="s">
        <v>66</v>
      </c>
      <c r="G4" s="6" t="s">
        <v>5</v>
      </c>
      <c r="H4" s="5" t="s">
        <v>12</v>
      </c>
      <c r="I4" s="243" t="s">
        <v>10</v>
      </c>
      <c r="J4" s="43" t="s">
        <v>11</v>
      </c>
      <c r="K4" s="6" t="s">
        <v>65</v>
      </c>
      <c r="L4" s="5" t="s">
        <v>12</v>
      </c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</row>
    <row r="5" spans="1:26" ht="13.5" customHeight="1">
      <c r="A5" s="404" t="s">
        <v>219</v>
      </c>
      <c r="B5" s="406" t="s">
        <v>220</v>
      </c>
      <c r="C5" s="82">
        <v>2</v>
      </c>
      <c r="D5" s="8">
        <v>5</v>
      </c>
      <c r="E5" s="58">
        <f aca="true" t="shared" si="0" ref="E5:E14">C5*60+D5</f>
        <v>125</v>
      </c>
      <c r="F5" s="58">
        <f>IF(E5&lt;'タスク基本情報シート'!$E$13,E5,'タスク基本情報シート'!$E$13)</f>
        <v>125</v>
      </c>
      <c r="G5" s="58">
        <v>1</v>
      </c>
      <c r="H5" s="248">
        <f>LARGE(F5:F14,G5)</f>
        <v>143</v>
      </c>
      <c r="I5" s="244">
        <v>1</v>
      </c>
      <c r="J5" s="8">
        <v>34</v>
      </c>
      <c r="K5" s="59">
        <f>I5*60+J5</f>
        <v>94</v>
      </c>
      <c r="L5" s="221">
        <f>IF(K5&lt;'タスク基本情報シート'!$E$7,K5,'タスク基本情報シート'!$E$7)</f>
        <v>94</v>
      </c>
      <c r="N5" s="336"/>
      <c r="O5" s="336"/>
      <c r="P5" s="336" t="s">
        <v>330</v>
      </c>
      <c r="Q5" s="336">
        <v>54</v>
      </c>
      <c r="R5" s="186" t="str">
        <f aca="true" t="shared" si="1" ref="R5:R14">IF((COUNTIF($Q$5:$Q$14,Q5))&lt;2,"OK","ダブり")</f>
        <v>ダブり</v>
      </c>
      <c r="S5" s="336">
        <v>50</v>
      </c>
      <c r="T5" s="336">
        <v>51</v>
      </c>
      <c r="U5" s="336"/>
      <c r="V5" s="336"/>
      <c r="W5" s="336"/>
      <c r="X5" s="336"/>
      <c r="Y5" s="336"/>
      <c r="Z5" s="336"/>
    </row>
    <row r="6" spans="1:26" ht="13.5" customHeight="1">
      <c r="A6" s="405"/>
      <c r="B6" s="407"/>
      <c r="C6" s="83"/>
      <c r="D6" s="12">
        <v>43</v>
      </c>
      <c r="E6" s="62">
        <f t="shared" si="0"/>
        <v>43</v>
      </c>
      <c r="F6" s="62">
        <f>IF(E6&lt;'タスク基本情報シート'!$E$13,E6,'タスク基本情報シート'!$E$13)</f>
        <v>43</v>
      </c>
      <c r="G6" s="62">
        <v>2</v>
      </c>
      <c r="H6" s="223">
        <f>LARGE(F5:F14,G6)</f>
        <v>125</v>
      </c>
      <c r="I6" s="245">
        <v>2</v>
      </c>
      <c r="J6" s="12">
        <v>24</v>
      </c>
      <c r="K6" s="63">
        <f>I6*60+J6</f>
        <v>144</v>
      </c>
      <c r="L6" s="223">
        <f>IF(K6&lt;'タスク基本情報シート'!$E$7,K6,'タスク基本情報シート'!$E$7)</f>
        <v>144</v>
      </c>
      <c r="N6" s="336"/>
      <c r="O6" s="336"/>
      <c r="P6" s="336" t="s">
        <v>304</v>
      </c>
      <c r="Q6" s="336">
        <v>49</v>
      </c>
      <c r="R6" s="186" t="str">
        <f t="shared" si="1"/>
        <v>OK</v>
      </c>
      <c r="S6" s="336">
        <v>53</v>
      </c>
      <c r="T6" s="336">
        <v>51</v>
      </c>
      <c r="U6" s="336"/>
      <c r="V6" s="336"/>
      <c r="W6" s="336"/>
      <c r="X6" s="336"/>
      <c r="Y6" s="336"/>
      <c r="Z6" s="336"/>
    </row>
    <row r="7" spans="1:26" ht="13.5" customHeight="1">
      <c r="A7" s="408" t="str">
        <f>IF(スコアシート!C5&lt;&gt;0,スコアシート!C5,"")</f>
        <v>伊藤　孝明</v>
      </c>
      <c r="B7" s="409"/>
      <c r="C7" s="83">
        <v>1</v>
      </c>
      <c r="D7" s="12">
        <v>46</v>
      </c>
      <c r="E7" s="62">
        <f t="shared" si="0"/>
        <v>106</v>
      </c>
      <c r="F7" s="62">
        <f>IF(E7&lt;'タスク基本情報シート'!$E$13,E7,'タスク基本情報シート'!$E$13)</f>
        <v>106</v>
      </c>
      <c r="G7" s="62">
        <v>3</v>
      </c>
      <c r="H7" s="223">
        <f>LARGE(F5:F14,G7)</f>
        <v>108</v>
      </c>
      <c r="I7" s="245">
        <v>1</v>
      </c>
      <c r="J7" s="12">
        <v>38</v>
      </c>
      <c r="K7" s="63">
        <f>I7*60+J7</f>
        <v>98</v>
      </c>
      <c r="L7" s="223">
        <f>IF(K7&lt;'タスク基本情報シート'!$E$7,K7,'タスク基本情報シート'!$E$7)</f>
        <v>98</v>
      </c>
      <c r="N7" s="336"/>
      <c r="O7" s="336"/>
      <c r="P7" s="336" t="s">
        <v>315</v>
      </c>
      <c r="Q7" s="336">
        <v>71</v>
      </c>
      <c r="R7" s="186" t="str">
        <f t="shared" si="1"/>
        <v>OK</v>
      </c>
      <c r="S7" s="336">
        <v>85</v>
      </c>
      <c r="T7" s="336">
        <v>83</v>
      </c>
      <c r="U7" s="336"/>
      <c r="V7" s="336"/>
      <c r="W7" s="336"/>
      <c r="X7" s="336"/>
      <c r="Y7" s="336"/>
      <c r="Z7" s="336"/>
    </row>
    <row r="8" spans="1:26" ht="13.5" customHeight="1">
      <c r="A8" s="410"/>
      <c r="B8" s="409"/>
      <c r="C8" s="83">
        <v>1</v>
      </c>
      <c r="D8" s="12">
        <v>48</v>
      </c>
      <c r="E8" s="62">
        <f t="shared" si="0"/>
        <v>108</v>
      </c>
      <c r="F8" s="62">
        <f>IF(E8&lt;'タスク基本情報シート'!$E$13,E8,'タスク基本情報シート'!$E$13)</f>
        <v>108</v>
      </c>
      <c r="G8" s="65"/>
      <c r="H8" s="224"/>
      <c r="I8" s="66"/>
      <c r="J8" s="66"/>
      <c r="K8" s="67"/>
      <c r="L8" s="224"/>
      <c r="N8" s="336"/>
      <c r="O8" s="336"/>
      <c r="P8" s="336" t="s">
        <v>305</v>
      </c>
      <c r="Q8" s="336">
        <v>20</v>
      </c>
      <c r="R8" s="186" t="str">
        <f t="shared" si="1"/>
        <v>OK</v>
      </c>
      <c r="S8" s="336">
        <v>19</v>
      </c>
      <c r="T8" s="336">
        <v>18</v>
      </c>
      <c r="U8" s="336"/>
      <c r="V8" s="336"/>
      <c r="W8" s="336"/>
      <c r="X8" s="336"/>
      <c r="Y8" s="336"/>
      <c r="Z8" s="336"/>
    </row>
    <row r="9" spans="1:26" ht="13.5" customHeight="1">
      <c r="A9" s="410"/>
      <c r="B9" s="409"/>
      <c r="C9" s="222">
        <v>1</v>
      </c>
      <c r="D9" s="61">
        <v>5</v>
      </c>
      <c r="E9" s="62">
        <f t="shared" si="0"/>
        <v>65</v>
      </c>
      <c r="F9" s="62">
        <f>IF(E9&lt;'タスク基本情報シート'!$E$13,E9,'タスク基本情報シート'!$E$13)</f>
        <v>65</v>
      </c>
      <c r="G9" s="68"/>
      <c r="H9" s="225"/>
      <c r="I9" s="69"/>
      <c r="J9" s="69"/>
      <c r="K9" s="70"/>
      <c r="L9" s="225"/>
      <c r="N9" s="336"/>
      <c r="O9" s="336"/>
      <c r="P9" s="336" t="s">
        <v>383</v>
      </c>
      <c r="Q9" s="336">
        <v>19</v>
      </c>
      <c r="R9" s="186" t="str">
        <f t="shared" si="1"/>
        <v>OK</v>
      </c>
      <c r="S9" s="336">
        <v>21</v>
      </c>
      <c r="T9" s="336">
        <v>18</v>
      </c>
      <c r="U9" s="336"/>
      <c r="V9" s="336"/>
      <c r="W9" s="336"/>
      <c r="X9" s="336"/>
      <c r="Y9" s="336"/>
      <c r="Z9" s="336"/>
    </row>
    <row r="10" spans="1:26" ht="13.5" customHeight="1">
      <c r="A10" s="410"/>
      <c r="B10" s="409"/>
      <c r="C10" s="222">
        <v>2</v>
      </c>
      <c r="D10" s="61">
        <v>23</v>
      </c>
      <c r="E10" s="62">
        <f t="shared" si="0"/>
        <v>143</v>
      </c>
      <c r="F10" s="62">
        <f>IF(E10&lt;'タスク基本情報シート'!$E$13,E10,'タスク基本情報シート'!$E$13)</f>
        <v>143</v>
      </c>
      <c r="G10" s="68"/>
      <c r="H10" s="225"/>
      <c r="I10" s="69"/>
      <c r="J10" s="69"/>
      <c r="K10" s="70"/>
      <c r="L10" s="225"/>
      <c r="N10" s="336"/>
      <c r="O10" s="336"/>
      <c r="P10" s="336" t="s">
        <v>303</v>
      </c>
      <c r="Q10" s="336">
        <v>54</v>
      </c>
      <c r="R10" s="186" t="str">
        <f t="shared" si="1"/>
        <v>ダブり</v>
      </c>
      <c r="S10" s="336">
        <v>52</v>
      </c>
      <c r="T10" s="336">
        <v>51</v>
      </c>
      <c r="U10" s="336"/>
      <c r="V10" s="336"/>
      <c r="W10" s="336"/>
      <c r="X10" s="336"/>
      <c r="Y10" s="336"/>
      <c r="Z10" s="336"/>
    </row>
    <row r="11" spans="1:26" ht="13.5" customHeight="1">
      <c r="A11" s="410"/>
      <c r="B11" s="409"/>
      <c r="C11" s="222"/>
      <c r="D11" s="61"/>
      <c r="E11" s="62">
        <f t="shared" si="0"/>
        <v>0</v>
      </c>
      <c r="F11" s="62">
        <f>IF(E11&lt;'タスク基本情報シート'!$E$13,E11,'タスク基本情報シート'!$E$13)</f>
        <v>0</v>
      </c>
      <c r="G11" s="70"/>
      <c r="H11" s="225"/>
      <c r="I11" s="69"/>
      <c r="J11" s="69"/>
      <c r="K11" s="70"/>
      <c r="L11" s="225"/>
      <c r="N11" s="336"/>
      <c r="O11" s="336"/>
      <c r="P11" s="336" t="s">
        <v>329</v>
      </c>
      <c r="Q11" s="336">
        <v>44</v>
      </c>
      <c r="R11" s="186" t="str">
        <f t="shared" si="1"/>
        <v>OK</v>
      </c>
      <c r="S11" s="336">
        <v>53</v>
      </c>
      <c r="T11" s="336">
        <v>54</v>
      </c>
      <c r="U11" s="336"/>
      <c r="V11" s="336"/>
      <c r="W11" s="336"/>
      <c r="X11" s="336"/>
      <c r="Y11" s="336"/>
      <c r="Z11" s="336"/>
    </row>
    <row r="12" spans="1:26" ht="13.5" customHeight="1">
      <c r="A12" s="410"/>
      <c r="B12" s="409"/>
      <c r="C12" s="222"/>
      <c r="D12" s="61"/>
      <c r="E12" s="62">
        <f t="shared" si="0"/>
        <v>0</v>
      </c>
      <c r="F12" s="62">
        <f>IF(E12&lt;'タスク基本情報シート'!$E$13,E12,'タスク基本情報シート'!$E$13)</f>
        <v>0</v>
      </c>
      <c r="G12" s="70"/>
      <c r="H12" s="225"/>
      <c r="I12" s="69"/>
      <c r="J12" s="69"/>
      <c r="K12" s="70"/>
      <c r="L12" s="225"/>
      <c r="N12" s="336"/>
      <c r="O12" s="336"/>
      <c r="P12" s="336" t="s">
        <v>299</v>
      </c>
      <c r="Q12" s="336">
        <v>52</v>
      </c>
      <c r="R12" s="186" t="str">
        <f t="shared" si="1"/>
        <v>OK</v>
      </c>
      <c r="S12" s="336">
        <v>50</v>
      </c>
      <c r="T12" s="336">
        <v>51</v>
      </c>
      <c r="U12" s="336"/>
      <c r="V12" s="336"/>
      <c r="W12" s="336"/>
      <c r="X12" s="336"/>
      <c r="Y12" s="336"/>
      <c r="Z12" s="336"/>
    </row>
    <row r="13" spans="1:26" ht="13.5" customHeight="1">
      <c r="A13" s="410"/>
      <c r="B13" s="409"/>
      <c r="C13" s="222"/>
      <c r="D13" s="61"/>
      <c r="E13" s="62">
        <f t="shared" si="0"/>
        <v>0</v>
      </c>
      <c r="F13" s="62">
        <f>IF(E13&lt;'タスク基本情報シート'!$E$13,E13,'タスク基本情報シート'!$E$13)</f>
        <v>0</v>
      </c>
      <c r="G13" s="70"/>
      <c r="H13" s="225"/>
      <c r="I13" s="70"/>
      <c r="J13" s="70"/>
      <c r="K13" s="70"/>
      <c r="L13" s="225"/>
      <c r="N13" s="336"/>
      <c r="O13" s="336"/>
      <c r="P13" s="336" t="s">
        <v>298</v>
      </c>
      <c r="Q13" s="336">
        <v>50</v>
      </c>
      <c r="R13" s="186" t="str">
        <f t="shared" si="1"/>
        <v>OK</v>
      </c>
      <c r="S13" s="336">
        <v>51</v>
      </c>
      <c r="T13" s="336">
        <v>52</v>
      </c>
      <c r="U13" s="336"/>
      <c r="V13" s="336"/>
      <c r="W13" s="336"/>
      <c r="X13" s="336"/>
      <c r="Y13" s="336"/>
      <c r="Z13" s="336"/>
    </row>
    <row r="14" spans="1:26" ht="14.25" customHeight="1" thickBot="1">
      <c r="A14" s="411"/>
      <c r="B14" s="412"/>
      <c r="C14" s="226"/>
      <c r="D14" s="71"/>
      <c r="E14" s="72">
        <f t="shared" si="0"/>
        <v>0</v>
      </c>
      <c r="F14" s="72">
        <f>IF(E14&lt;'タスク基本情報シート'!$E$13,E14,'タスク基本情報シート'!$E$13)</f>
        <v>0</v>
      </c>
      <c r="G14" s="73"/>
      <c r="H14" s="227"/>
      <c r="I14" s="73"/>
      <c r="J14" s="73"/>
      <c r="K14" s="73"/>
      <c r="L14" s="227"/>
      <c r="N14" s="336"/>
      <c r="O14" s="336"/>
      <c r="P14" s="336" t="s">
        <v>310</v>
      </c>
      <c r="Q14" s="336">
        <v>53</v>
      </c>
      <c r="R14" s="186" t="str">
        <f t="shared" si="1"/>
        <v>OK</v>
      </c>
      <c r="S14" s="336">
        <v>50</v>
      </c>
      <c r="T14" s="336">
        <v>52</v>
      </c>
      <c r="U14" s="336"/>
      <c r="V14" s="336"/>
      <c r="W14" s="336"/>
      <c r="X14" s="336"/>
      <c r="Y14" s="336"/>
      <c r="Z14" s="336"/>
    </row>
    <row r="15" spans="1:26" ht="15" thickTop="1">
      <c r="A15" s="229" t="s">
        <v>17</v>
      </c>
      <c r="B15" s="230">
        <f>SUMIF(C$4:L$4,$H$4,C15:L15)</f>
        <v>712</v>
      </c>
      <c r="C15" s="80"/>
      <c r="D15" s="22" t="str">
        <f>IF((E15/60)&gt;'タスク基本情報シート'!$F$13,"ERR","OK")</f>
        <v>OK</v>
      </c>
      <c r="E15" s="22">
        <f>SUM(E5:E14)</f>
        <v>590</v>
      </c>
      <c r="F15" s="22"/>
      <c r="G15" s="22"/>
      <c r="H15" s="23">
        <f>SUM(H5:H7)</f>
        <v>376</v>
      </c>
      <c r="I15" s="22"/>
      <c r="J15" s="22" t="str">
        <f>IF((K15/60)&gt;'タスク基本情報シート'!$F$7,"ERR","OK")</f>
        <v>OK</v>
      </c>
      <c r="K15" s="22">
        <f>SUM(K5:K7)</f>
        <v>336</v>
      </c>
      <c r="L15" s="23">
        <f>SUM(L5:L7)</f>
        <v>336</v>
      </c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</row>
    <row r="16" spans="1:26" ht="15" thickBot="1">
      <c r="A16" s="231" t="s">
        <v>18</v>
      </c>
      <c r="B16" s="232">
        <f>SUMIF(C$4:L$4,$H$4,C16:L16)</f>
        <v>1646.040823320268</v>
      </c>
      <c r="C16" s="87"/>
      <c r="D16" s="34"/>
      <c r="E16" s="34"/>
      <c r="F16" s="34"/>
      <c r="G16" s="34"/>
      <c r="H16" s="35">
        <f>IF(H15=0,0,H15/H$149*1000)</f>
        <v>793.2489451476793</v>
      </c>
      <c r="I16" s="34"/>
      <c r="J16" s="34"/>
      <c r="K16" s="34"/>
      <c r="L16" s="35">
        <f>IF(L15=0,0,L15/L$149*1000)</f>
        <v>852.7918781725888</v>
      </c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</row>
    <row r="17" spans="1:26" ht="13.5" customHeight="1">
      <c r="A17" s="404" t="s">
        <v>219</v>
      </c>
      <c r="B17" s="406" t="s">
        <v>221</v>
      </c>
      <c r="C17" s="75">
        <v>2</v>
      </c>
      <c r="D17" s="8">
        <v>27</v>
      </c>
      <c r="E17" s="58">
        <f aca="true" t="shared" si="2" ref="E17:E26">C17*60+D17</f>
        <v>147</v>
      </c>
      <c r="F17" s="58">
        <f>IF(E17&lt;'タスク基本情報シート'!$E$13,E17,'タスク基本情報シート'!$E$13)</f>
        <v>147</v>
      </c>
      <c r="G17" s="58">
        <v>1</v>
      </c>
      <c r="H17" s="248">
        <f>LARGE(F17:F26,G17)</f>
        <v>165</v>
      </c>
      <c r="I17" s="244">
        <v>1</v>
      </c>
      <c r="J17" s="8">
        <v>50</v>
      </c>
      <c r="K17" s="59">
        <f>I17*60+J17</f>
        <v>110</v>
      </c>
      <c r="L17" s="221">
        <f>IF(K17&lt;'タスク基本情報シート'!$E$7,K17,'タスク基本情報シート'!$E$7)</f>
        <v>110</v>
      </c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</row>
    <row r="18" spans="1:26" ht="13.5" customHeight="1">
      <c r="A18" s="405"/>
      <c r="B18" s="407"/>
      <c r="C18" s="77">
        <v>1</v>
      </c>
      <c r="D18" s="12">
        <v>36</v>
      </c>
      <c r="E18" s="62">
        <f t="shared" si="2"/>
        <v>96</v>
      </c>
      <c r="F18" s="62">
        <f>IF(E18&lt;'タスク基本情報シート'!$E$13,E18,'タスク基本情報シート'!$E$13)</f>
        <v>96</v>
      </c>
      <c r="G18" s="62">
        <v>2</v>
      </c>
      <c r="H18" s="223">
        <f>LARGE(F17:F26,G18)</f>
        <v>162</v>
      </c>
      <c r="I18" s="245">
        <v>2</v>
      </c>
      <c r="J18" s="12">
        <v>30</v>
      </c>
      <c r="K18" s="63">
        <f>I18*60+J18</f>
        <v>150</v>
      </c>
      <c r="L18" s="223">
        <f>IF(K18&lt;'タスク基本情報シート'!$E$7,K18,'タスク基本情報シート'!$E$7)</f>
        <v>150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</row>
    <row r="19" spans="1:26" ht="13.5" customHeight="1">
      <c r="A19" s="408" t="str">
        <f>IF(スコアシート!C6&lt;&gt;0,スコアシート!C6,"")</f>
        <v>小川　仁</v>
      </c>
      <c r="B19" s="409"/>
      <c r="C19" s="77">
        <v>2</v>
      </c>
      <c r="D19" s="12">
        <v>42</v>
      </c>
      <c r="E19" s="62">
        <f t="shared" si="2"/>
        <v>162</v>
      </c>
      <c r="F19" s="62">
        <f>IF(E19&lt;'タスク基本情報シート'!$E$13,E19,'タスク基本情報シート'!$E$13)</f>
        <v>162</v>
      </c>
      <c r="G19" s="62">
        <v>3</v>
      </c>
      <c r="H19" s="223">
        <f>LARGE(F17:F26,G19)</f>
        <v>147</v>
      </c>
      <c r="I19" s="245">
        <v>1</v>
      </c>
      <c r="J19" s="12">
        <v>55</v>
      </c>
      <c r="K19" s="63">
        <f>I19*60+J19</f>
        <v>115</v>
      </c>
      <c r="L19" s="223">
        <f>IF(K19&lt;'タスク基本情報シート'!$E$7,K19,'タスク基本情報シート'!$E$7)</f>
        <v>115</v>
      </c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</row>
    <row r="20" spans="1:26" ht="13.5" customHeight="1">
      <c r="A20" s="410"/>
      <c r="B20" s="409"/>
      <c r="C20" s="222">
        <v>2</v>
      </c>
      <c r="D20" s="61">
        <v>45</v>
      </c>
      <c r="E20" s="62">
        <f t="shared" si="2"/>
        <v>165</v>
      </c>
      <c r="F20" s="62">
        <f>IF(E20&lt;'タスク基本情報シート'!$E$13,E20,'タスク基本情報シート'!$E$13)</f>
        <v>165</v>
      </c>
      <c r="G20" s="65"/>
      <c r="H20" s="224"/>
      <c r="I20" s="66"/>
      <c r="J20" s="66"/>
      <c r="K20" s="67"/>
      <c r="L20" s="224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</row>
    <row r="21" spans="1:26" ht="13.5" customHeight="1">
      <c r="A21" s="410"/>
      <c r="B21" s="409"/>
      <c r="C21" s="222"/>
      <c r="D21" s="61"/>
      <c r="E21" s="62">
        <f t="shared" si="2"/>
        <v>0</v>
      </c>
      <c r="F21" s="62">
        <f>IF(E21&lt;'タスク基本情報シート'!$E$13,E21,'タスク基本情報シート'!$E$13)</f>
        <v>0</v>
      </c>
      <c r="G21" s="68"/>
      <c r="H21" s="225"/>
      <c r="I21" s="69"/>
      <c r="J21" s="69"/>
      <c r="K21" s="70"/>
      <c r="L21" s="225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</row>
    <row r="22" spans="1:26" ht="13.5" customHeight="1">
      <c r="A22" s="410"/>
      <c r="B22" s="409"/>
      <c r="C22" s="222"/>
      <c r="D22" s="61"/>
      <c r="E22" s="62">
        <f t="shared" si="2"/>
        <v>0</v>
      </c>
      <c r="F22" s="62">
        <f>IF(E22&lt;'タスク基本情報シート'!$E$13,E22,'タスク基本情報シート'!$E$13)</f>
        <v>0</v>
      </c>
      <c r="G22" s="68"/>
      <c r="H22" s="225"/>
      <c r="I22" s="69"/>
      <c r="J22" s="69"/>
      <c r="K22" s="70"/>
      <c r="L22" s="225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</row>
    <row r="23" spans="1:26" ht="13.5" customHeight="1">
      <c r="A23" s="410"/>
      <c r="B23" s="409"/>
      <c r="C23" s="222"/>
      <c r="D23" s="61"/>
      <c r="E23" s="62">
        <f t="shared" si="2"/>
        <v>0</v>
      </c>
      <c r="F23" s="62">
        <f>IF(E23&lt;'タスク基本情報シート'!$E$13,E23,'タスク基本情報シート'!$E$13)</f>
        <v>0</v>
      </c>
      <c r="G23" s="70"/>
      <c r="H23" s="225"/>
      <c r="I23" s="69"/>
      <c r="J23" s="69"/>
      <c r="K23" s="70"/>
      <c r="L23" s="225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</row>
    <row r="24" spans="1:26" ht="13.5" customHeight="1">
      <c r="A24" s="410"/>
      <c r="B24" s="409"/>
      <c r="C24" s="222"/>
      <c r="D24" s="61"/>
      <c r="E24" s="62">
        <f t="shared" si="2"/>
        <v>0</v>
      </c>
      <c r="F24" s="62">
        <f>IF(E24&lt;'タスク基本情報シート'!$E$13,E24,'タスク基本情報シート'!$E$13)</f>
        <v>0</v>
      </c>
      <c r="G24" s="70"/>
      <c r="H24" s="225"/>
      <c r="I24" s="69"/>
      <c r="J24" s="69"/>
      <c r="K24" s="70"/>
      <c r="L24" s="225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</row>
    <row r="25" spans="1:26" ht="13.5" customHeight="1">
      <c r="A25" s="410"/>
      <c r="B25" s="409"/>
      <c r="C25" s="222"/>
      <c r="D25" s="61"/>
      <c r="E25" s="62">
        <f t="shared" si="2"/>
        <v>0</v>
      </c>
      <c r="F25" s="62">
        <f>IF(E25&lt;'タスク基本情報シート'!$E$13,E25,'タスク基本情報シート'!$E$13)</f>
        <v>0</v>
      </c>
      <c r="G25" s="70"/>
      <c r="H25" s="225"/>
      <c r="I25" s="70"/>
      <c r="J25" s="70"/>
      <c r="K25" s="70"/>
      <c r="L25" s="225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</row>
    <row r="26" spans="1:26" ht="14.25" customHeight="1" thickBot="1">
      <c r="A26" s="411"/>
      <c r="B26" s="412"/>
      <c r="C26" s="226"/>
      <c r="D26" s="71"/>
      <c r="E26" s="72">
        <f t="shared" si="2"/>
        <v>0</v>
      </c>
      <c r="F26" s="72">
        <f>IF(E26&lt;'タスク基本情報シート'!$E$13,E26,'タスク基本情報シート'!$E$13)</f>
        <v>0</v>
      </c>
      <c r="G26" s="73"/>
      <c r="H26" s="227"/>
      <c r="I26" s="73"/>
      <c r="J26" s="73"/>
      <c r="K26" s="73"/>
      <c r="L26" s="227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</row>
    <row r="27" spans="1:26" ht="15" thickTop="1">
      <c r="A27" s="229" t="s">
        <v>17</v>
      </c>
      <c r="B27" s="230">
        <f>SUMIF(C$4:L$4,$H$4,C27:L27)</f>
        <v>849</v>
      </c>
      <c r="C27" s="80"/>
      <c r="D27" s="22" t="str">
        <f>IF((E27/60)&gt;'タスク基本情報シート'!$F$13,"ERR","OK")</f>
        <v>OK</v>
      </c>
      <c r="E27" s="22">
        <f>SUM(E17:E26)</f>
        <v>570</v>
      </c>
      <c r="F27" s="22"/>
      <c r="G27" s="22"/>
      <c r="H27" s="23">
        <f>SUM(H17:H19)</f>
        <v>474</v>
      </c>
      <c r="I27" s="22"/>
      <c r="J27" s="22" t="str">
        <f>IF((K27/60)&gt;'タスク基本情報シート'!$F$7,"ERR","OK")</f>
        <v>OK</v>
      </c>
      <c r="K27" s="22">
        <f>SUM(K17:K19)</f>
        <v>375</v>
      </c>
      <c r="L27" s="23">
        <f>SUM(L17:L19)</f>
        <v>375</v>
      </c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</row>
    <row r="28" spans="1:26" ht="15" thickBot="1">
      <c r="A28" s="231" t="s">
        <v>18</v>
      </c>
      <c r="B28" s="232">
        <f>SUMIF(C$4:L$4,$H$4,C28:L28)</f>
        <v>1951.776649746193</v>
      </c>
      <c r="C28" s="87"/>
      <c r="D28" s="34"/>
      <c r="E28" s="34"/>
      <c r="F28" s="34"/>
      <c r="G28" s="34"/>
      <c r="H28" s="35">
        <f>IF(H27=0,0,H27/H$149*1000)</f>
        <v>1000</v>
      </c>
      <c r="I28" s="34"/>
      <c r="J28" s="34"/>
      <c r="K28" s="34"/>
      <c r="L28" s="35">
        <f>IF(L27=0,0,L27/L$149*1000)</f>
        <v>951.7766497461929</v>
      </c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</row>
    <row r="29" spans="1:26" ht="13.5" customHeight="1">
      <c r="A29" s="404" t="s">
        <v>219</v>
      </c>
      <c r="B29" s="406" t="s">
        <v>222</v>
      </c>
      <c r="C29" s="82">
        <v>1</v>
      </c>
      <c r="D29" s="8">
        <v>8</v>
      </c>
      <c r="E29" s="58">
        <f aca="true" t="shared" si="3" ref="E29:E38">C29*60+D29</f>
        <v>68</v>
      </c>
      <c r="F29" s="58">
        <f>IF(E29&lt;'タスク基本情報シート'!$E$13,E29,'タスク基本情報シート'!$E$13)</f>
        <v>68</v>
      </c>
      <c r="G29" s="58">
        <v>1</v>
      </c>
      <c r="H29" s="248">
        <f>LARGE(F29:F38,G29)</f>
        <v>147</v>
      </c>
      <c r="I29" s="244">
        <v>1</v>
      </c>
      <c r="J29" s="8">
        <v>25</v>
      </c>
      <c r="K29" s="59">
        <f>I29*60+J29</f>
        <v>85</v>
      </c>
      <c r="L29" s="221">
        <f>IF(K29&lt;'タスク基本情報シート'!$E$7,K29,'タスク基本情報シート'!$E$7)</f>
        <v>85</v>
      </c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</row>
    <row r="30" spans="1:26" ht="13.5" customHeight="1">
      <c r="A30" s="405"/>
      <c r="B30" s="407"/>
      <c r="C30" s="83">
        <v>1</v>
      </c>
      <c r="D30" s="12">
        <v>50</v>
      </c>
      <c r="E30" s="62">
        <f t="shared" si="3"/>
        <v>110</v>
      </c>
      <c r="F30" s="62">
        <f>IF(E30&lt;'タスク基本情報シート'!$E$13,E30,'タスク基本情報シート'!$E$13)</f>
        <v>110</v>
      </c>
      <c r="G30" s="62">
        <v>2</v>
      </c>
      <c r="H30" s="223">
        <f>LARGE(F29:F38,G30)</f>
        <v>129</v>
      </c>
      <c r="I30" s="245">
        <v>2</v>
      </c>
      <c r="J30" s="12">
        <v>14</v>
      </c>
      <c r="K30" s="63">
        <f>I30*60+J30</f>
        <v>134</v>
      </c>
      <c r="L30" s="223">
        <f>IF(K30&lt;'タスク基本情報シート'!$E$7,K30,'タスク基本情報シート'!$E$7)</f>
        <v>134</v>
      </c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</row>
    <row r="31" spans="1:26" ht="13.5" customHeight="1">
      <c r="A31" s="408" t="str">
        <f>IF(スコアシート!C7&lt;&gt;0,スコアシート!C7,"")</f>
        <v>流郷　繁</v>
      </c>
      <c r="B31" s="409"/>
      <c r="C31" s="83">
        <v>1</v>
      </c>
      <c r="D31" s="12">
        <v>15</v>
      </c>
      <c r="E31" s="62">
        <f t="shared" si="3"/>
        <v>75</v>
      </c>
      <c r="F31" s="62">
        <f>IF(E31&lt;'タスク基本情報シート'!$E$13,E31,'タスク基本情報シート'!$E$13)</f>
        <v>75</v>
      </c>
      <c r="G31" s="62">
        <v>3</v>
      </c>
      <c r="H31" s="223">
        <f>LARGE(F29:F38,G31)</f>
        <v>110</v>
      </c>
      <c r="I31" s="245">
        <v>1</v>
      </c>
      <c r="J31" s="12">
        <v>16</v>
      </c>
      <c r="K31" s="63">
        <f>I31*60+J31</f>
        <v>76</v>
      </c>
      <c r="L31" s="223">
        <f>IF(K31&lt;'タスク基本情報シート'!$E$7,K31,'タスク基本情報シート'!$E$7)</f>
        <v>76</v>
      </c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</row>
    <row r="32" spans="1:26" ht="13.5" customHeight="1">
      <c r="A32" s="410"/>
      <c r="B32" s="409"/>
      <c r="C32" s="222">
        <v>2</v>
      </c>
      <c r="D32" s="61">
        <v>27</v>
      </c>
      <c r="E32" s="62">
        <f t="shared" si="3"/>
        <v>147</v>
      </c>
      <c r="F32" s="62">
        <f>IF(E32&lt;'タスク基本情報シート'!$E$13,E32,'タスク基本情報シート'!$E$13)</f>
        <v>147</v>
      </c>
      <c r="G32" s="65"/>
      <c r="H32" s="224"/>
      <c r="I32" s="66"/>
      <c r="J32" s="66"/>
      <c r="K32" s="67"/>
      <c r="L32" s="224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</row>
    <row r="33" spans="1:26" ht="13.5" customHeight="1">
      <c r="A33" s="410"/>
      <c r="B33" s="409"/>
      <c r="C33" s="222">
        <v>2</v>
      </c>
      <c r="D33" s="61">
        <v>9</v>
      </c>
      <c r="E33" s="62">
        <f t="shared" si="3"/>
        <v>129</v>
      </c>
      <c r="F33" s="62">
        <f>IF(E33&lt;'タスク基本情報シート'!$E$13,E33,'タスク基本情報シート'!$E$13)</f>
        <v>129</v>
      </c>
      <c r="G33" s="68"/>
      <c r="H33" s="225"/>
      <c r="I33" s="69"/>
      <c r="J33" s="69"/>
      <c r="K33" s="70"/>
      <c r="L33" s="225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</row>
    <row r="34" spans="1:26" ht="13.5" customHeight="1">
      <c r="A34" s="410"/>
      <c r="B34" s="409"/>
      <c r="C34" s="222"/>
      <c r="D34" s="61"/>
      <c r="E34" s="62">
        <f t="shared" si="3"/>
        <v>0</v>
      </c>
      <c r="F34" s="62">
        <f>IF(E34&lt;'タスク基本情報シート'!$E$13,E34,'タスク基本情報シート'!$E$13)</f>
        <v>0</v>
      </c>
      <c r="G34" s="68"/>
      <c r="H34" s="225"/>
      <c r="I34" s="69"/>
      <c r="J34" s="69"/>
      <c r="K34" s="70"/>
      <c r="L34" s="225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</row>
    <row r="35" spans="1:26" ht="13.5" customHeight="1">
      <c r="A35" s="410"/>
      <c r="B35" s="409"/>
      <c r="C35" s="222"/>
      <c r="D35" s="61"/>
      <c r="E35" s="62">
        <f t="shared" si="3"/>
        <v>0</v>
      </c>
      <c r="F35" s="62">
        <f>IF(E35&lt;'タスク基本情報シート'!$E$13,E35,'タスク基本情報シート'!$E$13)</f>
        <v>0</v>
      </c>
      <c r="G35" s="70"/>
      <c r="H35" s="225"/>
      <c r="I35" s="69"/>
      <c r="J35" s="69"/>
      <c r="K35" s="70"/>
      <c r="L35" s="225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</row>
    <row r="36" spans="1:26" ht="13.5" customHeight="1">
      <c r="A36" s="410"/>
      <c r="B36" s="409"/>
      <c r="C36" s="222"/>
      <c r="D36" s="61"/>
      <c r="E36" s="62">
        <f t="shared" si="3"/>
        <v>0</v>
      </c>
      <c r="F36" s="62">
        <f>IF(E36&lt;'タスク基本情報シート'!$E$13,E36,'タスク基本情報シート'!$E$13)</f>
        <v>0</v>
      </c>
      <c r="G36" s="70"/>
      <c r="H36" s="225"/>
      <c r="I36" s="69"/>
      <c r="J36" s="69"/>
      <c r="K36" s="70"/>
      <c r="L36" s="225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</row>
    <row r="37" spans="1:26" ht="13.5" customHeight="1">
      <c r="A37" s="410"/>
      <c r="B37" s="409"/>
      <c r="C37" s="222"/>
      <c r="D37" s="61"/>
      <c r="E37" s="62">
        <f t="shared" si="3"/>
        <v>0</v>
      </c>
      <c r="F37" s="62">
        <f>IF(E37&lt;'タスク基本情報シート'!$E$13,E37,'タスク基本情報シート'!$E$13)</f>
        <v>0</v>
      </c>
      <c r="G37" s="70"/>
      <c r="H37" s="225"/>
      <c r="I37" s="70"/>
      <c r="J37" s="70"/>
      <c r="K37" s="70"/>
      <c r="L37" s="225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</row>
    <row r="38" spans="1:26" ht="14.25" customHeight="1" thickBot="1">
      <c r="A38" s="411"/>
      <c r="B38" s="412"/>
      <c r="C38" s="226"/>
      <c r="D38" s="71"/>
      <c r="E38" s="72">
        <f t="shared" si="3"/>
        <v>0</v>
      </c>
      <c r="F38" s="72">
        <f>IF(E38&lt;'タスク基本情報シート'!$E$13,E38,'タスク基本情報シート'!$E$13)</f>
        <v>0</v>
      </c>
      <c r="G38" s="73"/>
      <c r="H38" s="227"/>
      <c r="I38" s="73"/>
      <c r="J38" s="73"/>
      <c r="K38" s="73"/>
      <c r="L38" s="227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</row>
    <row r="39" spans="1:26" ht="15" thickTop="1">
      <c r="A39" s="229" t="s">
        <v>17</v>
      </c>
      <c r="B39" s="230">
        <f>SUMIF(C$4:L$4,$H$4,C39:L39)</f>
        <v>681</v>
      </c>
      <c r="C39" s="80"/>
      <c r="D39" s="22" t="str">
        <f>IF((E39/60)&gt;'タスク基本情報シート'!$F$13,"ERR","OK")</f>
        <v>OK</v>
      </c>
      <c r="E39" s="22">
        <f>SUM(E29:E38)</f>
        <v>529</v>
      </c>
      <c r="F39" s="22"/>
      <c r="G39" s="22"/>
      <c r="H39" s="23">
        <f>SUM(H29:H31)</f>
        <v>386</v>
      </c>
      <c r="I39" s="22"/>
      <c r="J39" s="22" t="str">
        <f>IF((K39/60)&gt;'タスク基本情報シート'!$F$7,"ERR","OK")</f>
        <v>OK</v>
      </c>
      <c r="K39" s="22">
        <f>SUM(K29:K31)</f>
        <v>295</v>
      </c>
      <c r="L39" s="23">
        <f>SUM(L29:L31)</f>
        <v>295</v>
      </c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</row>
    <row r="40" spans="1:26" ht="15" thickBot="1">
      <c r="A40" s="231" t="s">
        <v>18</v>
      </c>
      <c r="B40" s="232">
        <f>SUMIF(C$4:L$4,$H$4,C40:L40)</f>
        <v>1563.0769560281865</v>
      </c>
      <c r="C40" s="87"/>
      <c r="D40" s="34"/>
      <c r="E40" s="34"/>
      <c r="F40" s="34"/>
      <c r="G40" s="34"/>
      <c r="H40" s="35">
        <f>IF(H39=0,0,H39/H$149*1000)</f>
        <v>814.3459915611814</v>
      </c>
      <c r="I40" s="34"/>
      <c r="J40" s="34"/>
      <c r="K40" s="34"/>
      <c r="L40" s="35">
        <f>IF(L39=0,0,L39/L$149*1000)</f>
        <v>748.730964467005</v>
      </c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</row>
    <row r="41" spans="1:26" ht="13.5" customHeight="1">
      <c r="A41" s="404" t="s">
        <v>219</v>
      </c>
      <c r="B41" s="406" t="s">
        <v>223</v>
      </c>
      <c r="C41" s="75">
        <v>1</v>
      </c>
      <c r="D41" s="8">
        <v>54</v>
      </c>
      <c r="E41" s="58">
        <f aca="true" t="shared" si="4" ref="E41:E50">C41*60+D41</f>
        <v>114</v>
      </c>
      <c r="F41" s="58">
        <f>IF(E41&lt;'タスク基本情報シート'!$E$13,E41,'タスク基本情報シート'!$E$13)</f>
        <v>114</v>
      </c>
      <c r="G41" s="58">
        <v>1</v>
      </c>
      <c r="H41" s="248">
        <f>LARGE(F41:F50,G41)</f>
        <v>123</v>
      </c>
      <c r="I41" s="244">
        <v>1</v>
      </c>
      <c r="J41" s="8">
        <v>10</v>
      </c>
      <c r="K41" s="59">
        <f>I41*60+J41</f>
        <v>70</v>
      </c>
      <c r="L41" s="221">
        <f>IF(K41&lt;'タスク基本情報シート'!$E$7,K41,'タスク基本情報シート'!$E$7)</f>
        <v>70</v>
      </c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</row>
    <row r="42" spans="1:26" ht="13.5" customHeight="1">
      <c r="A42" s="405"/>
      <c r="B42" s="407"/>
      <c r="C42" s="77">
        <v>1</v>
      </c>
      <c r="D42" s="12">
        <v>27</v>
      </c>
      <c r="E42" s="62">
        <f t="shared" si="4"/>
        <v>87</v>
      </c>
      <c r="F42" s="62">
        <f>IF(E42&lt;'タスク基本情報シート'!$E$13,E42,'タスク基本情報シート'!$E$13)</f>
        <v>87</v>
      </c>
      <c r="G42" s="62">
        <v>2</v>
      </c>
      <c r="H42" s="223">
        <f>LARGE(F41:F50,G42)</f>
        <v>114</v>
      </c>
      <c r="I42" s="245">
        <v>2</v>
      </c>
      <c r="J42" s="12">
        <v>52</v>
      </c>
      <c r="K42" s="63">
        <f>I42*60+J42</f>
        <v>172</v>
      </c>
      <c r="L42" s="223">
        <f>IF(K42&lt;'タスク基本情報シート'!$E$7,K42,'タスク基本情報シート'!$E$7)</f>
        <v>172</v>
      </c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</row>
    <row r="43" spans="1:26" ht="13.5" customHeight="1">
      <c r="A43" s="408" t="str">
        <f>IF(スコアシート!C8&lt;&gt;0,スコアシート!C8,"")</f>
        <v>小太刀　守</v>
      </c>
      <c r="B43" s="409"/>
      <c r="C43" s="77">
        <v>1</v>
      </c>
      <c r="D43" s="12">
        <v>19</v>
      </c>
      <c r="E43" s="62">
        <f t="shared" si="4"/>
        <v>79</v>
      </c>
      <c r="F43" s="62">
        <f>IF(E43&lt;'タスク基本情報シート'!$E$13,E43,'タスク基本情報シート'!$E$13)</f>
        <v>79</v>
      </c>
      <c r="G43" s="62">
        <v>3</v>
      </c>
      <c r="H43" s="223">
        <f>LARGE(F41:F50,G43)</f>
        <v>87</v>
      </c>
      <c r="I43" s="245">
        <v>1</v>
      </c>
      <c r="J43" s="12">
        <v>8</v>
      </c>
      <c r="K43" s="63">
        <f>I43*60+J43</f>
        <v>68</v>
      </c>
      <c r="L43" s="223">
        <f>IF(K43&lt;'タスク基本情報シート'!$E$7,K43,'タスク基本情報シート'!$E$7)</f>
        <v>68</v>
      </c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</row>
    <row r="44" spans="1:26" ht="13.5" customHeight="1">
      <c r="A44" s="410"/>
      <c r="B44" s="409"/>
      <c r="C44" s="77">
        <v>1</v>
      </c>
      <c r="D44" s="12">
        <v>19</v>
      </c>
      <c r="E44" s="62">
        <f t="shared" si="4"/>
        <v>79</v>
      </c>
      <c r="F44" s="62">
        <f>IF(E44&lt;'タスク基本情報シート'!$E$13,E44,'タスク基本情報シート'!$E$13)</f>
        <v>79</v>
      </c>
      <c r="G44" s="65"/>
      <c r="H44" s="224"/>
      <c r="I44" s="66"/>
      <c r="J44" s="66"/>
      <c r="K44" s="67"/>
      <c r="L44" s="224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</row>
    <row r="45" spans="1:26" ht="13.5" customHeight="1">
      <c r="A45" s="410"/>
      <c r="B45" s="409"/>
      <c r="C45" s="222">
        <v>2</v>
      </c>
      <c r="D45" s="61">
        <v>3</v>
      </c>
      <c r="E45" s="62">
        <f t="shared" si="4"/>
        <v>123</v>
      </c>
      <c r="F45" s="62">
        <f>IF(E45&lt;'タスク基本情報シート'!$E$13,E45,'タスク基本情報シート'!$E$13)</f>
        <v>123</v>
      </c>
      <c r="G45" s="68"/>
      <c r="H45" s="225"/>
      <c r="I45" s="69"/>
      <c r="J45" s="69"/>
      <c r="K45" s="70"/>
      <c r="L45" s="225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</row>
    <row r="46" spans="1:26" ht="13.5" customHeight="1">
      <c r="A46" s="410"/>
      <c r="B46" s="409"/>
      <c r="C46" s="222">
        <v>1</v>
      </c>
      <c r="D46" s="61">
        <v>9</v>
      </c>
      <c r="E46" s="62">
        <f t="shared" si="4"/>
        <v>69</v>
      </c>
      <c r="F46" s="62">
        <f>IF(E46&lt;'タスク基本情報シート'!$E$13,E46,'タスク基本情報シート'!$E$13)</f>
        <v>69</v>
      </c>
      <c r="G46" s="68"/>
      <c r="H46" s="225"/>
      <c r="I46" s="69"/>
      <c r="J46" s="69"/>
      <c r="K46" s="70"/>
      <c r="L46" s="225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</row>
    <row r="47" spans="1:26" ht="13.5" customHeight="1">
      <c r="A47" s="410"/>
      <c r="B47" s="409"/>
      <c r="C47" s="222"/>
      <c r="D47" s="61"/>
      <c r="E47" s="62">
        <f t="shared" si="4"/>
        <v>0</v>
      </c>
      <c r="F47" s="62">
        <f>IF(E47&lt;'タスク基本情報シート'!$E$13,E47,'タスク基本情報シート'!$E$13)</f>
        <v>0</v>
      </c>
      <c r="G47" s="70"/>
      <c r="H47" s="225"/>
      <c r="I47" s="69"/>
      <c r="J47" s="69"/>
      <c r="K47" s="70"/>
      <c r="L47" s="225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</row>
    <row r="48" spans="1:26" ht="13.5" customHeight="1">
      <c r="A48" s="410"/>
      <c r="B48" s="409"/>
      <c r="C48" s="222"/>
      <c r="D48" s="61"/>
      <c r="E48" s="62">
        <f t="shared" si="4"/>
        <v>0</v>
      </c>
      <c r="F48" s="62">
        <f>IF(E48&lt;'タスク基本情報シート'!$E$13,E48,'タスク基本情報シート'!$E$13)</f>
        <v>0</v>
      </c>
      <c r="G48" s="70"/>
      <c r="H48" s="225"/>
      <c r="I48" s="69"/>
      <c r="J48" s="69"/>
      <c r="K48" s="70"/>
      <c r="L48" s="225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</row>
    <row r="49" spans="1:26" ht="13.5" customHeight="1">
      <c r="A49" s="410"/>
      <c r="B49" s="409"/>
      <c r="C49" s="222"/>
      <c r="D49" s="61"/>
      <c r="E49" s="62">
        <f t="shared" si="4"/>
        <v>0</v>
      </c>
      <c r="F49" s="62">
        <f>IF(E49&lt;'タスク基本情報シート'!$E$13,E49,'タスク基本情報シート'!$E$13)</f>
        <v>0</v>
      </c>
      <c r="G49" s="70"/>
      <c r="H49" s="225"/>
      <c r="I49" s="70"/>
      <c r="J49" s="70"/>
      <c r="K49" s="70"/>
      <c r="L49" s="225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</row>
    <row r="50" spans="1:26" ht="14.25" customHeight="1" thickBot="1">
      <c r="A50" s="411"/>
      <c r="B50" s="412"/>
      <c r="C50" s="226"/>
      <c r="D50" s="71"/>
      <c r="E50" s="72">
        <f t="shared" si="4"/>
        <v>0</v>
      </c>
      <c r="F50" s="72">
        <f>IF(E50&lt;'タスク基本情報シート'!$E$13,E50,'タスク基本情報シート'!$E$13)</f>
        <v>0</v>
      </c>
      <c r="G50" s="73"/>
      <c r="H50" s="227"/>
      <c r="I50" s="73"/>
      <c r="J50" s="73"/>
      <c r="K50" s="73"/>
      <c r="L50" s="227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</row>
    <row r="51" spans="1:26" ht="15" thickTop="1">
      <c r="A51" s="229" t="s">
        <v>17</v>
      </c>
      <c r="B51" s="230">
        <f>SUMIF(C$4:L$4,$H$4,C51:L51)</f>
        <v>634</v>
      </c>
      <c r="C51" s="80"/>
      <c r="D51" s="22" t="str">
        <f>IF((E51/60)&gt;'タスク基本情報シート'!$F$13,"ERR","OK")</f>
        <v>OK</v>
      </c>
      <c r="E51" s="22">
        <f>SUM(E41:E50)</f>
        <v>551</v>
      </c>
      <c r="F51" s="22"/>
      <c r="G51" s="22"/>
      <c r="H51" s="23">
        <f>SUM(H41:H43)</f>
        <v>324</v>
      </c>
      <c r="I51" s="22"/>
      <c r="J51" s="22" t="str">
        <f>IF((K51/60)&gt;'タスク基本情報シート'!$F$7,"ERR","OK")</f>
        <v>OK</v>
      </c>
      <c r="K51" s="22">
        <f>SUM(K41:K43)</f>
        <v>310</v>
      </c>
      <c r="L51" s="23">
        <f>SUM(L41:L43)</f>
        <v>310</v>
      </c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</row>
    <row r="52" spans="1:26" ht="15" thickBot="1">
      <c r="A52" s="231" t="s">
        <v>18</v>
      </c>
      <c r="B52" s="232">
        <f>SUMIF(C$4:L$4,$H$4,C52:L52)</f>
        <v>1470.3463342543212</v>
      </c>
      <c r="C52" s="87"/>
      <c r="D52" s="34"/>
      <c r="E52" s="34"/>
      <c r="F52" s="34"/>
      <c r="G52" s="34"/>
      <c r="H52" s="35">
        <f>IF(H51=0,0,H51/H$149*1000)</f>
        <v>683.5443037974684</v>
      </c>
      <c r="I52" s="34"/>
      <c r="J52" s="34"/>
      <c r="K52" s="34"/>
      <c r="L52" s="35">
        <f>IF(L51=0,0,L51/L$149*1000)</f>
        <v>786.8020304568528</v>
      </c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</row>
    <row r="53" spans="1:26" ht="13.5" customHeight="1">
      <c r="A53" s="404" t="s">
        <v>219</v>
      </c>
      <c r="B53" s="406" t="s">
        <v>224</v>
      </c>
      <c r="C53" s="82">
        <v>1</v>
      </c>
      <c r="D53" s="8">
        <v>11</v>
      </c>
      <c r="E53" s="58">
        <f aca="true" t="shared" si="5" ref="E53:E62">C53*60+D53</f>
        <v>71</v>
      </c>
      <c r="F53" s="58">
        <f>IF(E53&lt;'タスク基本情報シート'!$E$13,E53,'タスク基本情報シート'!$E$13)</f>
        <v>71</v>
      </c>
      <c r="G53" s="58">
        <v>1</v>
      </c>
      <c r="H53" s="248">
        <f>LARGE(F53:F62,G53)</f>
        <v>112</v>
      </c>
      <c r="I53" s="244">
        <v>2</v>
      </c>
      <c r="J53" s="8">
        <v>52</v>
      </c>
      <c r="K53" s="59">
        <f>I53*60+J53</f>
        <v>172</v>
      </c>
      <c r="L53" s="221">
        <f>IF(K53&lt;'タスク基本情報シート'!$E$7,K53,'タスク基本情報シート'!$E$7)</f>
        <v>172</v>
      </c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</row>
    <row r="54" spans="1:12" ht="13.5" customHeight="1">
      <c r="A54" s="405"/>
      <c r="B54" s="407"/>
      <c r="C54" s="83">
        <v>1</v>
      </c>
      <c r="D54" s="12">
        <v>29</v>
      </c>
      <c r="E54" s="62">
        <f t="shared" si="5"/>
        <v>89</v>
      </c>
      <c r="F54" s="62">
        <f>IF(E54&lt;'タスク基本情報シート'!$E$13,E54,'タスク基本情報シート'!$E$13)</f>
        <v>89</v>
      </c>
      <c r="G54" s="62">
        <v>2</v>
      </c>
      <c r="H54" s="223">
        <f>LARGE(F53:F62,G54)</f>
        <v>109</v>
      </c>
      <c r="I54" s="245">
        <v>1</v>
      </c>
      <c r="J54" s="12">
        <v>52</v>
      </c>
      <c r="K54" s="63">
        <f>I54*60+J54</f>
        <v>112</v>
      </c>
      <c r="L54" s="223">
        <f>IF(K54&lt;'タスク基本情報シート'!$E$7,K54,'タスク基本情報シート'!$E$7)</f>
        <v>112</v>
      </c>
    </row>
    <row r="55" spans="1:12" ht="13.5" customHeight="1">
      <c r="A55" s="408" t="str">
        <f>IF(スコアシート!C9&lt;&gt;0,スコアシート!C9,"")</f>
        <v>上野　泰寛</v>
      </c>
      <c r="B55" s="409"/>
      <c r="C55" s="83">
        <v>1</v>
      </c>
      <c r="D55" s="12">
        <v>17</v>
      </c>
      <c r="E55" s="62">
        <f t="shared" si="5"/>
        <v>77</v>
      </c>
      <c r="F55" s="62">
        <f>IF(E55&lt;'タスク基本情報シート'!$E$13,E55,'タスク基本情報シート'!$E$13)</f>
        <v>77</v>
      </c>
      <c r="G55" s="62">
        <v>3</v>
      </c>
      <c r="H55" s="223">
        <f>LARGE(F53:F62,G55)</f>
        <v>98</v>
      </c>
      <c r="I55" s="245">
        <v>1</v>
      </c>
      <c r="J55" s="12">
        <v>50</v>
      </c>
      <c r="K55" s="63">
        <f>I55*60+J55</f>
        <v>110</v>
      </c>
      <c r="L55" s="223">
        <f>IF(K55&lt;'タスク基本情報シート'!$E$7,K55,'タスク基本情報シート'!$E$7)</f>
        <v>110</v>
      </c>
    </row>
    <row r="56" spans="1:12" ht="13.5" customHeight="1">
      <c r="A56" s="410"/>
      <c r="B56" s="409"/>
      <c r="C56" s="83">
        <v>1</v>
      </c>
      <c r="D56" s="12">
        <v>49</v>
      </c>
      <c r="E56" s="62">
        <f t="shared" si="5"/>
        <v>109</v>
      </c>
      <c r="F56" s="62">
        <f>IF(E56&lt;'タスク基本情報シート'!$E$13,E56,'タスク基本情報シート'!$E$13)</f>
        <v>109</v>
      </c>
      <c r="G56" s="65"/>
      <c r="H56" s="224"/>
      <c r="I56" s="66"/>
      <c r="J56" s="66"/>
      <c r="K56" s="67"/>
      <c r="L56" s="224"/>
    </row>
    <row r="57" spans="1:12" ht="13.5" customHeight="1">
      <c r="A57" s="410"/>
      <c r="B57" s="409"/>
      <c r="C57" s="222">
        <v>1</v>
      </c>
      <c r="D57" s="61">
        <v>38</v>
      </c>
      <c r="E57" s="62">
        <f t="shared" si="5"/>
        <v>98</v>
      </c>
      <c r="F57" s="62">
        <f>IF(E57&lt;'タスク基本情報シート'!$E$13,E57,'タスク基本情報シート'!$E$13)</f>
        <v>98</v>
      </c>
      <c r="G57" s="68"/>
      <c r="H57" s="225"/>
      <c r="I57" s="69"/>
      <c r="J57" s="69"/>
      <c r="K57" s="70"/>
      <c r="L57" s="225"/>
    </row>
    <row r="58" spans="1:12" ht="13.5" customHeight="1">
      <c r="A58" s="410"/>
      <c r="B58" s="409"/>
      <c r="C58" s="222">
        <v>1</v>
      </c>
      <c r="D58" s="61">
        <v>52</v>
      </c>
      <c r="E58" s="62">
        <f t="shared" si="5"/>
        <v>112</v>
      </c>
      <c r="F58" s="62">
        <f>IF(E58&lt;'タスク基本情報シート'!$E$13,E58,'タスク基本情報シート'!$E$13)</f>
        <v>112</v>
      </c>
      <c r="G58" s="68"/>
      <c r="H58" s="225"/>
      <c r="I58" s="69"/>
      <c r="J58" s="69"/>
      <c r="K58" s="70"/>
      <c r="L58" s="225"/>
    </row>
    <row r="59" spans="1:12" ht="13.5" customHeight="1">
      <c r="A59" s="410"/>
      <c r="B59" s="409"/>
      <c r="C59" s="222"/>
      <c r="D59" s="61"/>
      <c r="E59" s="62">
        <f t="shared" si="5"/>
        <v>0</v>
      </c>
      <c r="F59" s="62">
        <f>IF(E59&lt;'タスク基本情報シート'!$E$13,E59,'タスク基本情報シート'!$E$13)</f>
        <v>0</v>
      </c>
      <c r="G59" s="70"/>
      <c r="H59" s="225"/>
      <c r="I59" s="69"/>
      <c r="J59" s="69"/>
      <c r="K59" s="70"/>
      <c r="L59" s="225"/>
    </row>
    <row r="60" spans="1:12" ht="13.5" customHeight="1">
      <c r="A60" s="410"/>
      <c r="B60" s="409"/>
      <c r="C60" s="222"/>
      <c r="D60" s="61"/>
      <c r="E60" s="62">
        <f t="shared" si="5"/>
        <v>0</v>
      </c>
      <c r="F60" s="62">
        <f>IF(E60&lt;'タスク基本情報シート'!$E$13,E60,'タスク基本情報シート'!$E$13)</f>
        <v>0</v>
      </c>
      <c r="G60" s="70"/>
      <c r="H60" s="225"/>
      <c r="I60" s="69"/>
      <c r="J60" s="69"/>
      <c r="K60" s="70"/>
      <c r="L60" s="225"/>
    </row>
    <row r="61" spans="1:12" ht="13.5" customHeight="1">
      <c r="A61" s="410"/>
      <c r="B61" s="409"/>
      <c r="C61" s="222"/>
      <c r="D61" s="61"/>
      <c r="E61" s="62">
        <f t="shared" si="5"/>
        <v>0</v>
      </c>
      <c r="F61" s="62">
        <f>IF(E61&lt;'タスク基本情報シート'!$E$13,E61,'タスク基本情報シート'!$E$13)</f>
        <v>0</v>
      </c>
      <c r="G61" s="70"/>
      <c r="H61" s="225"/>
      <c r="I61" s="70"/>
      <c r="J61" s="70"/>
      <c r="K61" s="70"/>
      <c r="L61" s="225"/>
    </row>
    <row r="62" spans="1:12" ht="14.25" customHeight="1" thickBot="1">
      <c r="A62" s="411"/>
      <c r="B62" s="412"/>
      <c r="C62" s="226"/>
      <c r="D62" s="71"/>
      <c r="E62" s="72">
        <f t="shared" si="5"/>
        <v>0</v>
      </c>
      <c r="F62" s="72">
        <f>IF(E62&lt;'タスク基本情報シート'!$E$13,E62,'タスク基本情報シート'!$E$13)</f>
        <v>0</v>
      </c>
      <c r="G62" s="73"/>
      <c r="H62" s="227"/>
      <c r="I62" s="73"/>
      <c r="J62" s="73"/>
      <c r="K62" s="73"/>
      <c r="L62" s="227"/>
    </row>
    <row r="63" spans="1:12" ht="15" thickTop="1">
      <c r="A63" s="229" t="s">
        <v>17</v>
      </c>
      <c r="B63" s="230">
        <f>SUMIF(C$4:L$4,$H$4,C63:L63)</f>
        <v>713</v>
      </c>
      <c r="C63" s="80"/>
      <c r="D63" s="22" t="str">
        <f>IF((E63/60)&gt;'タスク基本情報シート'!$F$13,"ERR","OK")</f>
        <v>OK</v>
      </c>
      <c r="E63" s="22">
        <f>SUM(E53:E62)</f>
        <v>556</v>
      </c>
      <c r="F63" s="22"/>
      <c r="G63" s="22"/>
      <c r="H63" s="23">
        <f>SUM(H53:H55)</f>
        <v>319</v>
      </c>
      <c r="I63" s="22"/>
      <c r="J63" s="22" t="str">
        <f>IF((K63/60)&gt;'タスク基本情報シート'!$F$7,"ERR","OK")</f>
        <v>OK</v>
      </c>
      <c r="K63" s="22">
        <f>SUM(K53:K55)</f>
        <v>394</v>
      </c>
      <c r="L63" s="23">
        <f>SUM(L53:L55)</f>
        <v>394</v>
      </c>
    </row>
    <row r="64" spans="1:12" ht="15" thickBot="1">
      <c r="A64" s="231" t="s">
        <v>18</v>
      </c>
      <c r="B64" s="232">
        <f>SUMIF(C$4:L$4,$H$4,C64:L64)</f>
        <v>1672.9957805907175</v>
      </c>
      <c r="C64" s="87"/>
      <c r="D64" s="34"/>
      <c r="E64" s="34"/>
      <c r="F64" s="34"/>
      <c r="G64" s="34"/>
      <c r="H64" s="35">
        <f>IF(H63=0,0,H63/H$149*1000)</f>
        <v>672.9957805907173</v>
      </c>
      <c r="I64" s="34"/>
      <c r="J64" s="34"/>
      <c r="K64" s="34"/>
      <c r="L64" s="35">
        <f>IF(L63=0,0,L63/L$149*1000)</f>
        <v>1000</v>
      </c>
    </row>
    <row r="65" spans="1:12" ht="13.5" customHeight="1">
      <c r="A65" s="404" t="s">
        <v>219</v>
      </c>
      <c r="B65" s="406" t="s">
        <v>225</v>
      </c>
      <c r="C65" s="82">
        <v>1</v>
      </c>
      <c r="D65" s="8">
        <v>34</v>
      </c>
      <c r="E65" s="58">
        <f aca="true" t="shared" si="6" ref="E65:E74">C65*60+D65</f>
        <v>94</v>
      </c>
      <c r="F65" s="58">
        <f>IF(E65&lt;'タスク基本情報シート'!$E$13,E65,'タスク基本情報シート'!$E$13)</f>
        <v>94</v>
      </c>
      <c r="G65" s="58">
        <v>1</v>
      </c>
      <c r="H65" s="248">
        <f>LARGE(F65:F74,G65)</f>
        <v>129</v>
      </c>
      <c r="I65" s="244">
        <v>1</v>
      </c>
      <c r="J65" s="8">
        <v>24</v>
      </c>
      <c r="K65" s="59">
        <f>I65*60+J65</f>
        <v>84</v>
      </c>
      <c r="L65" s="221">
        <f>IF(K65&lt;'タスク基本情報シート'!$E$7,K65,'タスク基本情報シート'!$E$7)</f>
        <v>84</v>
      </c>
    </row>
    <row r="66" spans="1:12" ht="13.5" customHeight="1">
      <c r="A66" s="405"/>
      <c r="B66" s="407"/>
      <c r="C66" s="83"/>
      <c r="D66" s="12">
        <v>47</v>
      </c>
      <c r="E66" s="62">
        <f t="shared" si="6"/>
        <v>47</v>
      </c>
      <c r="F66" s="62">
        <f>IF(E66&lt;'タスク基本情報シート'!$E$13,E66,'タスク基本情報シート'!$E$13)</f>
        <v>47</v>
      </c>
      <c r="G66" s="62">
        <v>2</v>
      </c>
      <c r="H66" s="223">
        <f>LARGE(F65:F74,G66)</f>
        <v>112</v>
      </c>
      <c r="I66" s="245">
        <v>3</v>
      </c>
      <c r="J66" s="12"/>
      <c r="K66" s="63">
        <f>I66*60+J66</f>
        <v>180</v>
      </c>
      <c r="L66" s="223">
        <f>IF(K66&lt;'タスク基本情報シート'!$E$7,K66,'タスク基本情報シート'!$E$7)</f>
        <v>180</v>
      </c>
    </row>
    <row r="67" spans="1:12" ht="13.5" customHeight="1">
      <c r="A67" s="408" t="str">
        <f>IF(スコアシート!C10&lt;&gt;0,スコアシート!C10,"")</f>
        <v>小松　広克</v>
      </c>
      <c r="B67" s="409"/>
      <c r="C67" s="83">
        <v>2</v>
      </c>
      <c r="D67" s="12">
        <v>9</v>
      </c>
      <c r="E67" s="62">
        <f t="shared" si="6"/>
        <v>129</v>
      </c>
      <c r="F67" s="62">
        <f>IF(E67&lt;'タスク基本情報シート'!$E$13,E67,'タスク基本情報シート'!$E$13)</f>
        <v>129</v>
      </c>
      <c r="G67" s="62">
        <v>3</v>
      </c>
      <c r="H67" s="223">
        <f>LARGE(F65:F74,G67)</f>
        <v>94</v>
      </c>
      <c r="I67" s="245">
        <v>2</v>
      </c>
      <c r="J67" s="12">
        <v>6</v>
      </c>
      <c r="K67" s="63">
        <f>I67*60+J67</f>
        <v>126</v>
      </c>
      <c r="L67" s="223">
        <f>IF(K67&lt;'タスク基本情報シート'!$E$7,K67,'タスク基本情報シート'!$E$7)</f>
        <v>126</v>
      </c>
    </row>
    <row r="68" spans="1:12" ht="13.5" customHeight="1">
      <c r="A68" s="410"/>
      <c r="B68" s="409"/>
      <c r="C68" s="83">
        <v>1</v>
      </c>
      <c r="D68" s="12">
        <v>52</v>
      </c>
      <c r="E68" s="62">
        <f t="shared" si="6"/>
        <v>112</v>
      </c>
      <c r="F68" s="62">
        <f>IF(E68&lt;'タスク基本情報シート'!$E$13,E68,'タスク基本情報シート'!$E$13)</f>
        <v>112</v>
      </c>
      <c r="G68" s="65"/>
      <c r="H68" s="224"/>
      <c r="I68" s="66"/>
      <c r="J68" s="66"/>
      <c r="K68" s="67"/>
      <c r="L68" s="224"/>
    </row>
    <row r="69" spans="1:12" ht="13.5" customHeight="1">
      <c r="A69" s="410"/>
      <c r="B69" s="409"/>
      <c r="C69" s="83">
        <v>1</v>
      </c>
      <c r="D69" s="12">
        <v>22</v>
      </c>
      <c r="E69" s="62">
        <f t="shared" si="6"/>
        <v>82</v>
      </c>
      <c r="F69" s="62">
        <f>IF(E69&lt;'タスク基本情報シート'!$E$13,E69,'タスク基本情報シート'!$E$13)</f>
        <v>82</v>
      </c>
      <c r="G69" s="68"/>
      <c r="H69" s="225"/>
      <c r="I69" s="69"/>
      <c r="J69" s="69"/>
      <c r="K69" s="70"/>
      <c r="L69" s="225"/>
    </row>
    <row r="70" spans="1:12" ht="13.5" customHeight="1">
      <c r="A70" s="410"/>
      <c r="B70" s="409"/>
      <c r="C70" s="222">
        <v>1</v>
      </c>
      <c r="D70" s="61">
        <v>17</v>
      </c>
      <c r="E70" s="62">
        <f t="shared" si="6"/>
        <v>77</v>
      </c>
      <c r="F70" s="62">
        <f>IF(E70&lt;'タスク基本情報シート'!$E$13,E70,'タスク基本情報シート'!$E$13)</f>
        <v>77</v>
      </c>
      <c r="G70" s="68"/>
      <c r="H70" s="225"/>
      <c r="I70" s="69"/>
      <c r="J70" s="69"/>
      <c r="K70" s="70"/>
      <c r="L70" s="225"/>
    </row>
    <row r="71" spans="1:12" ht="13.5" customHeight="1">
      <c r="A71" s="410"/>
      <c r="B71" s="409"/>
      <c r="C71" s="222"/>
      <c r="D71" s="61"/>
      <c r="E71" s="62">
        <f t="shared" si="6"/>
        <v>0</v>
      </c>
      <c r="F71" s="62">
        <f>IF(E71&lt;'タスク基本情報シート'!$E$13,E71,'タスク基本情報シート'!$E$13)</f>
        <v>0</v>
      </c>
      <c r="G71" s="70"/>
      <c r="H71" s="225"/>
      <c r="I71" s="69"/>
      <c r="J71" s="69"/>
      <c r="K71" s="70"/>
      <c r="L71" s="225"/>
    </row>
    <row r="72" spans="1:12" ht="13.5" customHeight="1">
      <c r="A72" s="410"/>
      <c r="B72" s="409"/>
      <c r="C72" s="222"/>
      <c r="D72" s="61"/>
      <c r="E72" s="62">
        <f t="shared" si="6"/>
        <v>0</v>
      </c>
      <c r="F72" s="62">
        <f>IF(E72&lt;'タスク基本情報シート'!$E$13,E72,'タスク基本情報シート'!$E$13)</f>
        <v>0</v>
      </c>
      <c r="G72" s="70"/>
      <c r="H72" s="225"/>
      <c r="I72" s="69"/>
      <c r="J72" s="69"/>
      <c r="K72" s="70"/>
      <c r="L72" s="225"/>
    </row>
    <row r="73" spans="1:12" ht="13.5" customHeight="1">
      <c r="A73" s="410"/>
      <c r="B73" s="409"/>
      <c r="C73" s="222"/>
      <c r="D73" s="61"/>
      <c r="E73" s="62">
        <f t="shared" si="6"/>
        <v>0</v>
      </c>
      <c r="F73" s="62">
        <f>IF(E73&lt;'タスク基本情報シート'!$E$13,E73,'タスク基本情報シート'!$E$13)</f>
        <v>0</v>
      </c>
      <c r="G73" s="70"/>
      <c r="H73" s="225"/>
      <c r="I73" s="70"/>
      <c r="J73" s="70"/>
      <c r="K73" s="70"/>
      <c r="L73" s="225"/>
    </row>
    <row r="74" spans="1:12" ht="14.25" customHeight="1" thickBot="1">
      <c r="A74" s="411"/>
      <c r="B74" s="412"/>
      <c r="C74" s="226"/>
      <c r="D74" s="71"/>
      <c r="E74" s="72">
        <f t="shared" si="6"/>
        <v>0</v>
      </c>
      <c r="F74" s="72">
        <f>IF(E74&lt;'タスク基本情報シート'!$E$13,E74,'タスク基本情報シート'!$E$13)</f>
        <v>0</v>
      </c>
      <c r="G74" s="73"/>
      <c r="H74" s="227"/>
      <c r="I74" s="73"/>
      <c r="J74" s="73"/>
      <c r="K74" s="73"/>
      <c r="L74" s="227"/>
    </row>
    <row r="75" spans="1:12" ht="15" thickTop="1">
      <c r="A75" s="229" t="s">
        <v>17</v>
      </c>
      <c r="B75" s="230">
        <f>SUMIF(C$4:L$4,$H$4,C75:L75)</f>
        <v>725</v>
      </c>
      <c r="C75" s="80"/>
      <c r="D75" s="22" t="str">
        <f>IF((E75/60)&gt;'タスク基本情報シート'!$F$13,"ERR","OK")</f>
        <v>OK</v>
      </c>
      <c r="E75" s="22">
        <f>SUM(E65:E74)</f>
        <v>541</v>
      </c>
      <c r="F75" s="22"/>
      <c r="G75" s="22"/>
      <c r="H75" s="23">
        <f>SUM(H65:H67)</f>
        <v>335</v>
      </c>
      <c r="I75" s="22"/>
      <c r="J75" s="22" t="str">
        <f>IF((K75/60)&gt;'タスク基本情報シート'!$F$7,"ERR","OK")</f>
        <v>OK</v>
      </c>
      <c r="K75" s="22">
        <f>SUM(K65:K67)</f>
        <v>390</v>
      </c>
      <c r="L75" s="23">
        <f>SUM(L65:L67)</f>
        <v>390</v>
      </c>
    </row>
    <row r="76" spans="1:12" ht="15" thickBot="1">
      <c r="A76" s="231" t="s">
        <v>18</v>
      </c>
      <c r="B76" s="232">
        <f>SUMIF(C$4:L$4,$H$4,C76:L76)</f>
        <v>1696.5987705883613</v>
      </c>
      <c r="C76" s="87"/>
      <c r="D76" s="34"/>
      <c r="E76" s="34"/>
      <c r="F76" s="34"/>
      <c r="G76" s="34"/>
      <c r="H76" s="35">
        <f>IF(H75=0,0,H75/H$149*1000)</f>
        <v>706.7510548523207</v>
      </c>
      <c r="I76" s="34"/>
      <c r="J76" s="34"/>
      <c r="K76" s="34"/>
      <c r="L76" s="35">
        <f>IF(L75=0,0,L75/L$149*1000)</f>
        <v>989.8477157360405</v>
      </c>
    </row>
    <row r="77" spans="1:12" ht="13.5" customHeight="1">
      <c r="A77" s="404" t="s">
        <v>219</v>
      </c>
      <c r="B77" s="406" t="s">
        <v>226</v>
      </c>
      <c r="C77" s="75">
        <v>1</v>
      </c>
      <c r="D77" s="8">
        <v>53</v>
      </c>
      <c r="E77" s="58">
        <f aca="true" t="shared" si="7" ref="E77:E86">C77*60+D77</f>
        <v>113</v>
      </c>
      <c r="F77" s="58">
        <f>IF(E77&lt;'タスク基本情報シート'!$E$13,E77,'タスク基本情報シート'!$E$13)</f>
        <v>113</v>
      </c>
      <c r="G77" s="58">
        <v>1</v>
      </c>
      <c r="H77" s="248">
        <f>LARGE(F77:F86,G77)</f>
        <v>156</v>
      </c>
      <c r="I77" s="244">
        <v>1</v>
      </c>
      <c r="J77" s="8">
        <v>25</v>
      </c>
      <c r="K77" s="59">
        <f>I77*60+J77</f>
        <v>85</v>
      </c>
      <c r="L77" s="221">
        <f>IF(K77&lt;'タスク基本情報シート'!$E$7,K77,'タスク基本情報シート'!$E$7)</f>
        <v>85</v>
      </c>
    </row>
    <row r="78" spans="1:12" ht="13.5" customHeight="1">
      <c r="A78" s="405"/>
      <c r="B78" s="407"/>
      <c r="C78" s="77">
        <v>1</v>
      </c>
      <c r="D78" s="12">
        <v>36</v>
      </c>
      <c r="E78" s="62">
        <f t="shared" si="7"/>
        <v>96</v>
      </c>
      <c r="F78" s="62">
        <f>IF(E78&lt;'タスク基本情報シート'!$E$13,E78,'タスク基本情報シート'!$E$13)</f>
        <v>96</v>
      </c>
      <c r="G78" s="62">
        <v>2</v>
      </c>
      <c r="H78" s="223">
        <f>LARGE(F77:F86,G78)</f>
        <v>114</v>
      </c>
      <c r="I78" s="245">
        <v>3</v>
      </c>
      <c r="J78" s="12"/>
      <c r="K78" s="63">
        <f>I78*60+J78</f>
        <v>180</v>
      </c>
      <c r="L78" s="223">
        <f>IF(K78&lt;'タスク基本情報シート'!$E$7,K78,'タスク基本情報シート'!$E$7)</f>
        <v>180</v>
      </c>
    </row>
    <row r="79" spans="1:12" ht="13.5" customHeight="1">
      <c r="A79" s="408" t="str">
        <f>IF(スコアシート!C11&lt;&gt;0,スコアシート!C11,"")</f>
        <v>横塚　洋人</v>
      </c>
      <c r="B79" s="409"/>
      <c r="C79" s="77">
        <v>1</v>
      </c>
      <c r="D79" s="12">
        <v>54</v>
      </c>
      <c r="E79" s="62">
        <f t="shared" si="7"/>
        <v>114</v>
      </c>
      <c r="F79" s="62">
        <f>IF(E79&lt;'タスク基本情報シート'!$E$13,E79,'タスク基本情報シート'!$E$13)</f>
        <v>114</v>
      </c>
      <c r="G79" s="62">
        <v>3</v>
      </c>
      <c r="H79" s="223">
        <f>LARGE(F77:F86,G79)</f>
        <v>113</v>
      </c>
      <c r="I79" s="245">
        <v>1</v>
      </c>
      <c r="J79" s="12">
        <v>34</v>
      </c>
      <c r="K79" s="63">
        <f>I79*60+J79</f>
        <v>94</v>
      </c>
      <c r="L79" s="223">
        <f>IF(K79&lt;'タスク基本情報シート'!$E$7,K79,'タスク基本情報シート'!$E$7)</f>
        <v>94</v>
      </c>
    </row>
    <row r="80" spans="1:12" ht="13.5" customHeight="1">
      <c r="A80" s="410"/>
      <c r="B80" s="409"/>
      <c r="C80" s="77">
        <v>2</v>
      </c>
      <c r="D80" s="12">
        <v>36</v>
      </c>
      <c r="E80" s="62">
        <f t="shared" si="7"/>
        <v>156</v>
      </c>
      <c r="F80" s="62">
        <f>IF(E80&lt;'タスク基本情報シート'!$E$13,E80,'タスク基本情報シート'!$E$13)</f>
        <v>156</v>
      </c>
      <c r="G80" s="65"/>
      <c r="H80" s="224"/>
      <c r="I80" s="66"/>
      <c r="J80" s="66"/>
      <c r="K80" s="67"/>
      <c r="L80" s="224"/>
    </row>
    <row r="81" spans="1:12" ht="13.5" customHeight="1">
      <c r="A81" s="410"/>
      <c r="B81" s="409"/>
      <c r="C81" s="222"/>
      <c r="D81" s="61"/>
      <c r="E81" s="62">
        <f t="shared" si="7"/>
        <v>0</v>
      </c>
      <c r="F81" s="62">
        <f>IF(E81&lt;'タスク基本情報シート'!$E$13,E81,'タスク基本情報シート'!$E$13)</f>
        <v>0</v>
      </c>
      <c r="G81" s="68"/>
      <c r="H81" s="225"/>
      <c r="I81" s="69"/>
      <c r="J81" s="69"/>
      <c r="K81" s="70"/>
      <c r="L81" s="225"/>
    </row>
    <row r="82" spans="1:12" ht="13.5" customHeight="1">
      <c r="A82" s="410"/>
      <c r="B82" s="409"/>
      <c r="C82" s="222"/>
      <c r="D82" s="61"/>
      <c r="E82" s="62">
        <f t="shared" si="7"/>
        <v>0</v>
      </c>
      <c r="F82" s="62">
        <f>IF(E82&lt;'タスク基本情報シート'!$E$13,E82,'タスク基本情報シート'!$E$13)</f>
        <v>0</v>
      </c>
      <c r="G82" s="68"/>
      <c r="H82" s="225"/>
      <c r="I82" s="69"/>
      <c r="J82" s="69"/>
      <c r="K82" s="70"/>
      <c r="L82" s="225"/>
    </row>
    <row r="83" spans="1:12" ht="13.5" customHeight="1">
      <c r="A83" s="410"/>
      <c r="B83" s="409"/>
      <c r="C83" s="222"/>
      <c r="D83" s="61"/>
      <c r="E83" s="62">
        <f t="shared" si="7"/>
        <v>0</v>
      </c>
      <c r="F83" s="62">
        <f>IF(E83&lt;'タスク基本情報シート'!$E$13,E83,'タスク基本情報シート'!$E$13)</f>
        <v>0</v>
      </c>
      <c r="G83" s="70"/>
      <c r="H83" s="225"/>
      <c r="I83" s="69"/>
      <c r="J83" s="69"/>
      <c r="K83" s="70"/>
      <c r="L83" s="225"/>
    </row>
    <row r="84" spans="1:12" ht="13.5" customHeight="1">
      <c r="A84" s="410"/>
      <c r="B84" s="409"/>
      <c r="C84" s="222"/>
      <c r="D84" s="61"/>
      <c r="E84" s="62">
        <f t="shared" si="7"/>
        <v>0</v>
      </c>
      <c r="F84" s="62">
        <f>IF(E84&lt;'タスク基本情報シート'!$E$13,E84,'タスク基本情報シート'!$E$13)</f>
        <v>0</v>
      </c>
      <c r="G84" s="70"/>
      <c r="H84" s="225"/>
      <c r="I84" s="69"/>
      <c r="J84" s="69"/>
      <c r="K84" s="70"/>
      <c r="L84" s="225"/>
    </row>
    <row r="85" spans="1:12" ht="13.5" customHeight="1">
      <c r="A85" s="410"/>
      <c r="B85" s="409"/>
      <c r="C85" s="222"/>
      <c r="D85" s="61"/>
      <c r="E85" s="62">
        <f t="shared" si="7"/>
        <v>0</v>
      </c>
      <c r="F85" s="62">
        <f>IF(E85&lt;'タスク基本情報シート'!$E$13,E85,'タスク基本情報シート'!$E$13)</f>
        <v>0</v>
      </c>
      <c r="G85" s="70"/>
      <c r="H85" s="225"/>
      <c r="I85" s="70"/>
      <c r="J85" s="70"/>
      <c r="K85" s="70"/>
      <c r="L85" s="225"/>
    </row>
    <row r="86" spans="1:12" ht="14.25" customHeight="1" thickBot="1">
      <c r="A86" s="411"/>
      <c r="B86" s="412"/>
      <c r="C86" s="226"/>
      <c r="D86" s="71"/>
      <c r="E86" s="72">
        <f t="shared" si="7"/>
        <v>0</v>
      </c>
      <c r="F86" s="72">
        <f>IF(E86&lt;'タスク基本情報シート'!$E$13,E86,'タスク基本情報シート'!$E$13)</f>
        <v>0</v>
      </c>
      <c r="G86" s="73"/>
      <c r="H86" s="227"/>
      <c r="I86" s="73"/>
      <c r="J86" s="73"/>
      <c r="K86" s="73"/>
      <c r="L86" s="227"/>
    </row>
    <row r="87" spans="1:12" ht="15" thickTop="1">
      <c r="A87" s="229" t="s">
        <v>17</v>
      </c>
      <c r="B87" s="230">
        <f>SUMIF(C$4:L$4,$H$4,C87:L87)</f>
        <v>742</v>
      </c>
      <c r="C87" s="80"/>
      <c r="D87" s="22" t="str">
        <f>IF((E87/60)&gt;'タスク基本情報シート'!$F$13,"ERR","OK")</f>
        <v>OK</v>
      </c>
      <c r="E87" s="22">
        <f>SUM(E77:E86)</f>
        <v>479</v>
      </c>
      <c r="F87" s="22"/>
      <c r="G87" s="22"/>
      <c r="H87" s="23">
        <f>SUM(H77:H79)</f>
        <v>383</v>
      </c>
      <c r="I87" s="22"/>
      <c r="J87" s="22" t="str">
        <f>IF((K87/60)&gt;'タスク基本情報シート'!$F$7,"ERR","OK")</f>
        <v>OK</v>
      </c>
      <c r="K87" s="22">
        <f>SUM(K77:K79)</f>
        <v>359</v>
      </c>
      <c r="L87" s="23">
        <f>SUM(L77:L79)</f>
        <v>359</v>
      </c>
    </row>
    <row r="88" spans="1:12" ht="15" thickBot="1">
      <c r="A88" s="231" t="s">
        <v>18</v>
      </c>
      <c r="B88" s="232">
        <f>SUMIF(C$4:L$4,$H$4,C88:L88)</f>
        <v>1719.1843903274862</v>
      </c>
      <c r="C88" s="87"/>
      <c r="D88" s="34"/>
      <c r="E88" s="34"/>
      <c r="F88" s="34"/>
      <c r="G88" s="34"/>
      <c r="H88" s="35">
        <f>IF(H87=0,0,H87/H$149*1000)</f>
        <v>808.0168776371308</v>
      </c>
      <c r="I88" s="34"/>
      <c r="J88" s="34"/>
      <c r="K88" s="34"/>
      <c r="L88" s="35">
        <f>IF(L87=0,0,L87/L$149*1000)</f>
        <v>911.1675126903554</v>
      </c>
    </row>
    <row r="89" spans="1:12" ht="13.5" customHeight="1">
      <c r="A89" s="404" t="s">
        <v>219</v>
      </c>
      <c r="B89" s="406" t="s">
        <v>227</v>
      </c>
      <c r="C89" s="82">
        <v>3</v>
      </c>
      <c r="D89" s="8">
        <v>5</v>
      </c>
      <c r="E89" s="58">
        <f aca="true" t="shared" si="8" ref="E89:E98">C89*60+D89</f>
        <v>185</v>
      </c>
      <c r="F89" s="58">
        <f>IF(E89&lt;'タスク基本情報シート'!$E$13,E89,'タスク基本情報シート'!$E$13)</f>
        <v>180</v>
      </c>
      <c r="G89" s="58">
        <v>1</v>
      </c>
      <c r="H89" s="248">
        <f>LARGE(F89:F98,G89)</f>
        <v>180</v>
      </c>
      <c r="I89" s="244">
        <v>1</v>
      </c>
      <c r="J89" s="8">
        <v>22</v>
      </c>
      <c r="K89" s="59">
        <f>I89*60+J89</f>
        <v>82</v>
      </c>
      <c r="L89" s="221">
        <f>IF(K89&lt;'タスク基本情報シート'!$E$7,K89,'タスク基本情報シート'!$E$7)</f>
        <v>82</v>
      </c>
    </row>
    <row r="90" spans="1:12" ht="13.5" customHeight="1">
      <c r="A90" s="405"/>
      <c r="B90" s="407"/>
      <c r="C90" s="83">
        <v>3</v>
      </c>
      <c r="D90" s="12">
        <v>5</v>
      </c>
      <c r="E90" s="62">
        <f t="shared" si="8"/>
        <v>185</v>
      </c>
      <c r="F90" s="62">
        <f>IF(E90&lt;'タスク基本情報シート'!$E$13,E90,'タスク基本情報シート'!$E$13)</f>
        <v>180</v>
      </c>
      <c r="G90" s="62">
        <v>2</v>
      </c>
      <c r="H90" s="223">
        <f>LARGE(F89:F98,G90)</f>
        <v>180</v>
      </c>
      <c r="I90" s="245">
        <v>2</v>
      </c>
      <c r="J90" s="12">
        <v>6</v>
      </c>
      <c r="K90" s="63">
        <f>I90*60+J90</f>
        <v>126</v>
      </c>
      <c r="L90" s="223">
        <f>IF(K90&lt;'タスク基本情報シート'!$E$7,K90,'タスク基本情報シート'!$E$7)</f>
        <v>126</v>
      </c>
    </row>
    <row r="91" spans="1:12" ht="13.5" customHeight="1">
      <c r="A91" s="408" t="str">
        <f>IF(スコアシート!C12&lt;&gt;0,スコアシート!C12,"")</f>
        <v>向後　実</v>
      </c>
      <c r="B91" s="409"/>
      <c r="C91" s="83">
        <v>1</v>
      </c>
      <c r="D91" s="12">
        <v>32</v>
      </c>
      <c r="E91" s="62">
        <f t="shared" si="8"/>
        <v>92</v>
      </c>
      <c r="F91" s="62">
        <f>IF(E91&lt;'タスク基本情報シート'!$E$13,E91,'タスク基本情報シート'!$E$13)</f>
        <v>92</v>
      </c>
      <c r="G91" s="62">
        <v>3</v>
      </c>
      <c r="H91" s="223">
        <f>LARGE(F89:F98,G91)</f>
        <v>110</v>
      </c>
      <c r="I91" s="245">
        <v>1</v>
      </c>
      <c r="J91" s="12">
        <v>33</v>
      </c>
      <c r="K91" s="63">
        <f>I91*60+J91</f>
        <v>93</v>
      </c>
      <c r="L91" s="223">
        <f>IF(K91&lt;'タスク基本情報シート'!$E$7,K91,'タスク基本情報シート'!$E$7)</f>
        <v>93</v>
      </c>
    </row>
    <row r="92" spans="1:12" ht="13.5" customHeight="1">
      <c r="A92" s="410"/>
      <c r="B92" s="409"/>
      <c r="C92" s="83">
        <v>1</v>
      </c>
      <c r="D92" s="12">
        <v>50</v>
      </c>
      <c r="E92" s="62">
        <f t="shared" si="8"/>
        <v>110</v>
      </c>
      <c r="F92" s="62">
        <f>IF(E92&lt;'タスク基本情報シート'!$E$13,E92,'タスク基本情報シート'!$E$13)</f>
        <v>110</v>
      </c>
      <c r="G92" s="65"/>
      <c r="H92" s="224"/>
      <c r="I92" s="66"/>
      <c r="J92" s="66"/>
      <c r="K92" s="67"/>
      <c r="L92" s="224"/>
    </row>
    <row r="93" spans="1:12" ht="13.5" customHeight="1">
      <c r="A93" s="410"/>
      <c r="B93" s="409"/>
      <c r="C93" s="83"/>
      <c r="D93" s="12"/>
      <c r="E93" s="62">
        <f t="shared" si="8"/>
        <v>0</v>
      </c>
      <c r="F93" s="62">
        <f>IF(E93&lt;'タスク基本情報シート'!$E$13,E93,'タスク基本情報シート'!$E$13)</f>
        <v>0</v>
      </c>
      <c r="G93" s="68"/>
      <c r="H93" s="225"/>
      <c r="I93" s="69"/>
      <c r="J93" s="69"/>
      <c r="K93" s="70"/>
      <c r="L93" s="225"/>
    </row>
    <row r="94" spans="1:12" ht="13.5" customHeight="1">
      <c r="A94" s="410"/>
      <c r="B94" s="409"/>
      <c r="C94" s="222"/>
      <c r="D94" s="61"/>
      <c r="E94" s="62">
        <f t="shared" si="8"/>
        <v>0</v>
      </c>
      <c r="F94" s="62">
        <f>IF(E94&lt;'タスク基本情報シート'!$E$13,E94,'タスク基本情報シート'!$E$13)</f>
        <v>0</v>
      </c>
      <c r="G94" s="68"/>
      <c r="H94" s="225"/>
      <c r="I94" s="69"/>
      <c r="J94" s="69"/>
      <c r="K94" s="70"/>
      <c r="L94" s="225"/>
    </row>
    <row r="95" spans="1:12" ht="13.5" customHeight="1">
      <c r="A95" s="410"/>
      <c r="B95" s="409"/>
      <c r="C95" s="222"/>
      <c r="D95" s="61"/>
      <c r="E95" s="62">
        <f t="shared" si="8"/>
        <v>0</v>
      </c>
      <c r="F95" s="62">
        <f>IF(E95&lt;'タスク基本情報シート'!$E$13,E95,'タスク基本情報シート'!$E$13)</f>
        <v>0</v>
      </c>
      <c r="G95" s="70"/>
      <c r="H95" s="225"/>
      <c r="I95" s="69"/>
      <c r="J95" s="69"/>
      <c r="K95" s="70"/>
      <c r="L95" s="225"/>
    </row>
    <row r="96" spans="1:12" ht="13.5" customHeight="1">
      <c r="A96" s="410"/>
      <c r="B96" s="409"/>
      <c r="C96" s="222"/>
      <c r="D96" s="61"/>
      <c r="E96" s="62">
        <f t="shared" si="8"/>
        <v>0</v>
      </c>
      <c r="F96" s="62">
        <f>IF(E96&lt;'タスク基本情報シート'!$E$13,E96,'タスク基本情報シート'!$E$13)</f>
        <v>0</v>
      </c>
      <c r="G96" s="70"/>
      <c r="H96" s="225"/>
      <c r="I96" s="69"/>
      <c r="J96" s="69"/>
      <c r="K96" s="70"/>
      <c r="L96" s="225"/>
    </row>
    <row r="97" spans="1:12" ht="13.5" customHeight="1">
      <c r="A97" s="410"/>
      <c r="B97" s="409"/>
      <c r="C97" s="222"/>
      <c r="D97" s="61"/>
      <c r="E97" s="62">
        <f t="shared" si="8"/>
        <v>0</v>
      </c>
      <c r="F97" s="62">
        <f>IF(E97&lt;'タスク基本情報シート'!$E$13,E97,'タスク基本情報シート'!$E$13)</f>
        <v>0</v>
      </c>
      <c r="G97" s="70"/>
      <c r="H97" s="225"/>
      <c r="I97" s="70"/>
      <c r="J97" s="70"/>
      <c r="K97" s="70"/>
      <c r="L97" s="225"/>
    </row>
    <row r="98" spans="1:12" ht="14.25" customHeight="1" thickBot="1">
      <c r="A98" s="411"/>
      <c r="B98" s="412"/>
      <c r="C98" s="226"/>
      <c r="D98" s="71"/>
      <c r="E98" s="72">
        <f t="shared" si="8"/>
        <v>0</v>
      </c>
      <c r="F98" s="72">
        <f>IF(E98&lt;'タスク基本情報シート'!$E$13,E98,'タスク基本情報シート'!$E$13)</f>
        <v>0</v>
      </c>
      <c r="G98" s="73"/>
      <c r="H98" s="227"/>
      <c r="I98" s="73"/>
      <c r="J98" s="73"/>
      <c r="K98" s="73"/>
      <c r="L98" s="227"/>
    </row>
    <row r="99" spans="1:12" ht="15" thickTop="1">
      <c r="A99" s="229" t="s">
        <v>17</v>
      </c>
      <c r="B99" s="230">
        <f>SUMIF(C$4:L$4,$H$4,C99:L99)</f>
        <v>771</v>
      </c>
      <c r="C99" s="80"/>
      <c r="D99" s="22" t="str">
        <f>IF((E99/60)&gt;'タスク基本情報シート'!$F$13,"ERR","OK")</f>
        <v>OK</v>
      </c>
      <c r="E99" s="22">
        <f>SUM(E89:E98)</f>
        <v>572</v>
      </c>
      <c r="F99" s="22"/>
      <c r="G99" s="22"/>
      <c r="H99" s="23">
        <f>SUM(H89:H91)</f>
        <v>470</v>
      </c>
      <c r="I99" s="22"/>
      <c r="J99" s="22" t="str">
        <f>IF((K99/60)&gt;'タスク基本情報シート'!$F$7,"ERR","OK")</f>
        <v>OK</v>
      </c>
      <c r="K99" s="22">
        <f>SUM(K89:K91)</f>
        <v>301</v>
      </c>
      <c r="L99" s="23">
        <f>SUM(L89:L91)</f>
        <v>301</v>
      </c>
    </row>
    <row r="100" spans="1:12" ht="15" thickBot="1">
      <c r="A100" s="231" t="s">
        <v>18</v>
      </c>
      <c r="B100" s="232">
        <f>SUMIF(C$4:L$4,$H$4,C100:L100)</f>
        <v>1755.5205722975434</v>
      </c>
      <c r="C100" s="87"/>
      <c r="D100" s="34"/>
      <c r="E100" s="34"/>
      <c r="F100" s="34"/>
      <c r="G100" s="34"/>
      <c r="H100" s="35">
        <f>IF(H99=0,0,H99/H$149*1000)</f>
        <v>991.5611814345991</v>
      </c>
      <c r="I100" s="34"/>
      <c r="J100" s="34"/>
      <c r="K100" s="34"/>
      <c r="L100" s="35">
        <f>IF(L99=0,0,L99/L$149*1000)</f>
        <v>763.9593908629441</v>
      </c>
    </row>
    <row r="101" spans="1:12" ht="13.5" customHeight="1">
      <c r="A101" s="404" t="s">
        <v>219</v>
      </c>
      <c r="B101" s="406" t="s">
        <v>228</v>
      </c>
      <c r="C101" s="75"/>
      <c r="D101" s="8"/>
      <c r="E101" s="58">
        <f aca="true" t="shared" si="9" ref="E101:E110">C101*60+D101</f>
        <v>0</v>
      </c>
      <c r="F101" s="58">
        <f>IF(E101&lt;'タスク基本情報シート'!$E$13,E101,'タスク基本情報シート'!$E$13)</f>
        <v>0</v>
      </c>
      <c r="G101" s="58">
        <v>1</v>
      </c>
      <c r="H101" s="248">
        <f>LARGE(F101:F110,G101)</f>
        <v>0</v>
      </c>
      <c r="I101" s="244"/>
      <c r="J101" s="8"/>
      <c r="K101" s="59">
        <f>I101*60+J101</f>
        <v>0</v>
      </c>
      <c r="L101" s="221">
        <f>IF(K101&lt;'タスク基本情報シート'!$E$7,K101,'タスク基本情報シート'!$E$7)</f>
        <v>0</v>
      </c>
    </row>
    <row r="102" spans="1:12" ht="13.5" customHeight="1">
      <c r="A102" s="405"/>
      <c r="B102" s="407"/>
      <c r="C102" s="77"/>
      <c r="D102" s="12"/>
      <c r="E102" s="62">
        <f t="shared" si="9"/>
        <v>0</v>
      </c>
      <c r="F102" s="62">
        <f>IF(E102&lt;'タスク基本情報シート'!$E$13,E102,'タスク基本情報シート'!$E$13)</f>
        <v>0</v>
      </c>
      <c r="G102" s="62">
        <v>2</v>
      </c>
      <c r="H102" s="223">
        <f>LARGE(F101:F110,G102)</f>
        <v>0</v>
      </c>
      <c r="I102" s="245"/>
      <c r="J102" s="12"/>
      <c r="K102" s="63">
        <f>I102*60+J102</f>
        <v>0</v>
      </c>
      <c r="L102" s="223">
        <f>IF(K102&lt;'タスク基本情報シート'!$E$7,K102,'タスク基本情報シート'!$E$7)</f>
        <v>0</v>
      </c>
    </row>
    <row r="103" spans="1:12" ht="13.5" customHeight="1">
      <c r="A103" s="408" t="str">
        <f>IF(スコアシート!C13&lt;&gt;0,スコアシート!C13,"")</f>
        <v>金井塚　徹</v>
      </c>
      <c r="B103" s="409"/>
      <c r="C103" s="77"/>
      <c r="D103" s="12"/>
      <c r="E103" s="62">
        <f t="shared" si="9"/>
        <v>0</v>
      </c>
      <c r="F103" s="62">
        <f>IF(E103&lt;'タスク基本情報シート'!$E$13,E103,'タスク基本情報シート'!$E$13)</f>
        <v>0</v>
      </c>
      <c r="G103" s="62">
        <v>3</v>
      </c>
      <c r="H103" s="223">
        <f>LARGE(F101:F110,G103)</f>
        <v>0</v>
      </c>
      <c r="I103" s="245"/>
      <c r="J103" s="12"/>
      <c r="K103" s="63">
        <f>I103*60+J103</f>
        <v>0</v>
      </c>
      <c r="L103" s="223">
        <f>IF(K103&lt;'タスク基本情報シート'!$E$7,K103,'タスク基本情報シート'!$E$7)</f>
        <v>0</v>
      </c>
    </row>
    <row r="104" spans="1:12" ht="13.5" customHeight="1">
      <c r="A104" s="410"/>
      <c r="B104" s="409"/>
      <c r="C104" s="77"/>
      <c r="D104" s="12"/>
      <c r="E104" s="62">
        <f t="shared" si="9"/>
        <v>0</v>
      </c>
      <c r="F104" s="62">
        <f>IF(E104&lt;'タスク基本情報シート'!$E$13,E104,'タスク基本情報シート'!$E$13)</f>
        <v>0</v>
      </c>
      <c r="G104" s="65"/>
      <c r="H104" s="224"/>
      <c r="I104" s="66"/>
      <c r="J104" s="66"/>
      <c r="K104" s="67"/>
      <c r="L104" s="224"/>
    </row>
    <row r="105" spans="1:12" ht="13.5" customHeight="1">
      <c r="A105" s="410"/>
      <c r="B105" s="409"/>
      <c r="C105" s="222"/>
      <c r="D105" s="61"/>
      <c r="E105" s="62">
        <f t="shared" si="9"/>
        <v>0</v>
      </c>
      <c r="F105" s="62">
        <f>IF(E105&lt;'タスク基本情報シート'!$E$13,E105,'タスク基本情報シート'!$E$13)</f>
        <v>0</v>
      </c>
      <c r="G105" s="68"/>
      <c r="H105" s="225"/>
      <c r="I105" s="69"/>
      <c r="J105" s="69"/>
      <c r="K105" s="70"/>
      <c r="L105" s="225"/>
    </row>
    <row r="106" spans="1:12" ht="13.5" customHeight="1">
      <c r="A106" s="410"/>
      <c r="B106" s="409"/>
      <c r="C106" s="222"/>
      <c r="D106" s="61"/>
      <c r="E106" s="62">
        <f t="shared" si="9"/>
        <v>0</v>
      </c>
      <c r="F106" s="62">
        <f>IF(E106&lt;'タスク基本情報シート'!$E$13,E106,'タスク基本情報シート'!$E$13)</f>
        <v>0</v>
      </c>
      <c r="G106" s="68"/>
      <c r="H106" s="225"/>
      <c r="I106" s="69"/>
      <c r="J106" s="69"/>
      <c r="K106" s="70"/>
      <c r="L106" s="225"/>
    </row>
    <row r="107" spans="1:12" ht="13.5" customHeight="1">
      <c r="A107" s="410"/>
      <c r="B107" s="409"/>
      <c r="C107" s="222"/>
      <c r="D107" s="61"/>
      <c r="E107" s="62">
        <f t="shared" si="9"/>
        <v>0</v>
      </c>
      <c r="F107" s="62">
        <f>IF(E107&lt;'タスク基本情報シート'!$E$13,E107,'タスク基本情報シート'!$E$13)</f>
        <v>0</v>
      </c>
      <c r="G107" s="70"/>
      <c r="H107" s="225"/>
      <c r="I107" s="69"/>
      <c r="J107" s="69"/>
      <c r="K107" s="70"/>
      <c r="L107" s="225"/>
    </row>
    <row r="108" spans="1:12" ht="13.5" customHeight="1">
      <c r="A108" s="410"/>
      <c r="B108" s="409"/>
      <c r="C108" s="222"/>
      <c r="D108" s="61"/>
      <c r="E108" s="62">
        <f t="shared" si="9"/>
        <v>0</v>
      </c>
      <c r="F108" s="62">
        <f>IF(E108&lt;'タスク基本情報シート'!$E$13,E108,'タスク基本情報シート'!$E$13)</f>
        <v>0</v>
      </c>
      <c r="G108" s="70"/>
      <c r="H108" s="225"/>
      <c r="I108" s="69"/>
      <c r="J108" s="69"/>
      <c r="K108" s="70"/>
      <c r="L108" s="225"/>
    </row>
    <row r="109" spans="1:12" ht="13.5" customHeight="1">
      <c r="A109" s="410"/>
      <c r="B109" s="409"/>
      <c r="C109" s="222"/>
      <c r="D109" s="61"/>
      <c r="E109" s="62">
        <f t="shared" si="9"/>
        <v>0</v>
      </c>
      <c r="F109" s="62">
        <f>IF(E109&lt;'タスク基本情報シート'!$E$13,E109,'タスク基本情報シート'!$E$13)</f>
        <v>0</v>
      </c>
      <c r="G109" s="70"/>
      <c r="H109" s="225"/>
      <c r="I109" s="70"/>
      <c r="J109" s="70"/>
      <c r="K109" s="70"/>
      <c r="L109" s="225"/>
    </row>
    <row r="110" spans="1:12" ht="14.25" customHeight="1" thickBot="1">
      <c r="A110" s="411"/>
      <c r="B110" s="412"/>
      <c r="C110" s="226"/>
      <c r="D110" s="71"/>
      <c r="E110" s="72">
        <f t="shared" si="9"/>
        <v>0</v>
      </c>
      <c r="F110" s="72">
        <f>IF(E110&lt;'タスク基本情報シート'!$E$13,E110,'タスク基本情報シート'!$E$13)</f>
        <v>0</v>
      </c>
      <c r="G110" s="73"/>
      <c r="H110" s="227"/>
      <c r="I110" s="73"/>
      <c r="J110" s="73"/>
      <c r="K110" s="73"/>
      <c r="L110" s="227"/>
    </row>
    <row r="111" spans="1:12" ht="15" thickTop="1">
      <c r="A111" s="229" t="s">
        <v>17</v>
      </c>
      <c r="B111" s="230">
        <f>SUMIF(C$4:L$4,$H$4,C111:L111)</f>
        <v>0</v>
      </c>
      <c r="C111" s="80"/>
      <c r="D111" s="22" t="str">
        <f>IF((E111/60)&gt;'タスク基本情報シート'!$F$13,"ERR","OK")</f>
        <v>OK</v>
      </c>
      <c r="E111" s="22">
        <f>SUM(E101:E110)</f>
        <v>0</v>
      </c>
      <c r="F111" s="22"/>
      <c r="G111" s="22"/>
      <c r="H111" s="23">
        <f>SUM(H101:H103)</f>
        <v>0</v>
      </c>
      <c r="I111" s="22"/>
      <c r="J111" s="22" t="str">
        <f>IF((K111/60)&gt;'タスク基本情報シート'!$F$7,"ERR","OK")</f>
        <v>OK</v>
      </c>
      <c r="K111" s="22">
        <f>SUM(K101:K103)</f>
        <v>0</v>
      </c>
      <c r="L111" s="23">
        <f>SUM(L101:L103)</f>
        <v>0</v>
      </c>
    </row>
    <row r="112" spans="1:12" ht="15" thickBot="1">
      <c r="A112" s="231" t="s">
        <v>18</v>
      </c>
      <c r="B112" s="232">
        <f>SUMIF(C$4:L$4,$H$4,C112:L112)</f>
        <v>0</v>
      </c>
      <c r="C112" s="87"/>
      <c r="D112" s="34"/>
      <c r="E112" s="34"/>
      <c r="F112" s="34"/>
      <c r="G112" s="34"/>
      <c r="H112" s="35">
        <f>IF(H111=0,0,H111/H$149*1000)</f>
        <v>0</v>
      </c>
      <c r="I112" s="34"/>
      <c r="J112" s="34"/>
      <c r="K112" s="34"/>
      <c r="L112" s="35">
        <f>IF(L111=0,0,L111/L$149*1000)</f>
        <v>0</v>
      </c>
    </row>
    <row r="113" spans="1:12" ht="13.5" customHeight="1">
      <c r="A113" s="404" t="s">
        <v>219</v>
      </c>
      <c r="B113" s="406" t="s">
        <v>229</v>
      </c>
      <c r="C113" s="82"/>
      <c r="D113" s="8"/>
      <c r="E113" s="58">
        <f aca="true" t="shared" si="10" ref="E113:E122">C113*60+D113</f>
        <v>0</v>
      </c>
      <c r="F113" s="58">
        <f>IF(E113&lt;'タスク基本情報シート'!$E$13,E113,'タスク基本情報シート'!$E$13)</f>
        <v>0</v>
      </c>
      <c r="G113" s="58">
        <v>1</v>
      </c>
      <c r="H113" s="248">
        <f>LARGE(F113:F122,G113)</f>
        <v>0</v>
      </c>
      <c r="I113" s="244"/>
      <c r="J113" s="8"/>
      <c r="K113" s="59">
        <f>I113*60+J113</f>
        <v>0</v>
      </c>
      <c r="L113" s="221">
        <f>IF(K113&lt;'タスク基本情報シート'!$E$7,K113,'タスク基本情報シート'!$E$7)</f>
        <v>0</v>
      </c>
    </row>
    <row r="114" spans="1:12" ht="13.5" customHeight="1">
      <c r="A114" s="405"/>
      <c r="B114" s="407"/>
      <c r="C114" s="83"/>
      <c r="D114" s="12"/>
      <c r="E114" s="62">
        <f t="shared" si="10"/>
        <v>0</v>
      </c>
      <c r="F114" s="62">
        <f>IF(E114&lt;'タスク基本情報シート'!$E$13,E114,'タスク基本情報シート'!$E$13)</f>
        <v>0</v>
      </c>
      <c r="G114" s="62">
        <v>2</v>
      </c>
      <c r="H114" s="223">
        <f>LARGE(F113:F122,G114)</f>
        <v>0</v>
      </c>
      <c r="I114" s="245"/>
      <c r="J114" s="12"/>
      <c r="K114" s="63">
        <f>I114*60+J114</f>
        <v>0</v>
      </c>
      <c r="L114" s="223">
        <f>IF(K114&lt;'タスク基本情報シート'!$E$7,K114,'タスク基本情報シート'!$E$7)</f>
        <v>0</v>
      </c>
    </row>
    <row r="115" spans="1:12" ht="13.5" customHeight="1">
      <c r="A115" s="408" t="str">
        <f>IF(スコアシート!C14&lt;&gt;0,スコアシート!C14,"")</f>
        <v>渡辺　勝弘</v>
      </c>
      <c r="B115" s="409"/>
      <c r="C115" s="83"/>
      <c r="D115" s="12"/>
      <c r="E115" s="62">
        <f t="shared" si="10"/>
        <v>0</v>
      </c>
      <c r="F115" s="62">
        <f>IF(E115&lt;'タスク基本情報シート'!$E$13,E115,'タスク基本情報シート'!$E$13)</f>
        <v>0</v>
      </c>
      <c r="G115" s="62">
        <v>3</v>
      </c>
      <c r="H115" s="223">
        <f>LARGE(F113:F122,G115)</f>
        <v>0</v>
      </c>
      <c r="I115" s="245"/>
      <c r="J115" s="12"/>
      <c r="K115" s="63">
        <f>I115*60+J115</f>
        <v>0</v>
      </c>
      <c r="L115" s="223">
        <f>IF(K115&lt;'タスク基本情報シート'!$E$7,K115,'タスク基本情報シート'!$E$7)</f>
        <v>0</v>
      </c>
    </row>
    <row r="116" spans="1:12" ht="13.5" customHeight="1">
      <c r="A116" s="410"/>
      <c r="B116" s="409"/>
      <c r="C116" s="83"/>
      <c r="D116" s="12"/>
      <c r="E116" s="62">
        <f t="shared" si="10"/>
        <v>0</v>
      </c>
      <c r="F116" s="62">
        <f>IF(E116&lt;'タスク基本情報シート'!$E$13,E116,'タスク基本情報シート'!$E$13)</f>
        <v>0</v>
      </c>
      <c r="G116" s="65"/>
      <c r="H116" s="224"/>
      <c r="I116" s="66"/>
      <c r="J116" s="66"/>
      <c r="K116" s="67"/>
      <c r="L116" s="224"/>
    </row>
    <row r="117" spans="1:12" ht="13.5" customHeight="1">
      <c r="A117" s="410"/>
      <c r="B117" s="409"/>
      <c r="C117" s="83"/>
      <c r="D117" s="12"/>
      <c r="E117" s="62">
        <f t="shared" si="10"/>
        <v>0</v>
      </c>
      <c r="F117" s="62">
        <f>IF(E117&lt;'タスク基本情報シート'!$E$13,E117,'タスク基本情報シート'!$E$13)</f>
        <v>0</v>
      </c>
      <c r="G117" s="68"/>
      <c r="H117" s="225"/>
      <c r="I117" s="69"/>
      <c r="J117" s="69"/>
      <c r="K117" s="70"/>
      <c r="L117" s="225"/>
    </row>
    <row r="118" spans="1:12" ht="13.5" customHeight="1">
      <c r="A118" s="410"/>
      <c r="B118" s="409"/>
      <c r="C118" s="222"/>
      <c r="D118" s="61"/>
      <c r="E118" s="62">
        <f t="shared" si="10"/>
        <v>0</v>
      </c>
      <c r="F118" s="62">
        <f>IF(E118&lt;'タスク基本情報シート'!$E$13,E118,'タスク基本情報シート'!$E$13)</f>
        <v>0</v>
      </c>
      <c r="G118" s="68"/>
      <c r="H118" s="225"/>
      <c r="I118" s="69"/>
      <c r="J118" s="69"/>
      <c r="K118" s="70"/>
      <c r="L118" s="225"/>
    </row>
    <row r="119" spans="1:12" ht="13.5" customHeight="1">
      <c r="A119" s="410"/>
      <c r="B119" s="409"/>
      <c r="C119" s="222"/>
      <c r="D119" s="61"/>
      <c r="E119" s="62">
        <f t="shared" si="10"/>
        <v>0</v>
      </c>
      <c r="F119" s="62">
        <f>IF(E119&lt;'タスク基本情報シート'!$E$13,E119,'タスク基本情報シート'!$E$13)</f>
        <v>0</v>
      </c>
      <c r="G119" s="70"/>
      <c r="H119" s="225"/>
      <c r="I119" s="69"/>
      <c r="J119" s="69"/>
      <c r="K119" s="70"/>
      <c r="L119" s="225"/>
    </row>
    <row r="120" spans="1:12" ht="13.5" customHeight="1">
      <c r="A120" s="410"/>
      <c r="B120" s="409"/>
      <c r="C120" s="222"/>
      <c r="D120" s="61"/>
      <c r="E120" s="62">
        <f t="shared" si="10"/>
        <v>0</v>
      </c>
      <c r="F120" s="62">
        <f>IF(E120&lt;'タスク基本情報シート'!$E$13,E120,'タスク基本情報シート'!$E$13)</f>
        <v>0</v>
      </c>
      <c r="G120" s="70"/>
      <c r="H120" s="225"/>
      <c r="I120" s="69"/>
      <c r="J120" s="69"/>
      <c r="K120" s="70"/>
      <c r="L120" s="225"/>
    </row>
    <row r="121" spans="1:12" ht="13.5" customHeight="1">
      <c r="A121" s="410"/>
      <c r="B121" s="409"/>
      <c r="C121" s="222"/>
      <c r="D121" s="61"/>
      <c r="E121" s="62">
        <f t="shared" si="10"/>
        <v>0</v>
      </c>
      <c r="F121" s="62">
        <f>IF(E121&lt;'タスク基本情報シート'!$E$13,E121,'タスク基本情報シート'!$E$13)</f>
        <v>0</v>
      </c>
      <c r="G121" s="70"/>
      <c r="H121" s="225"/>
      <c r="I121" s="70"/>
      <c r="J121" s="70"/>
      <c r="K121" s="70"/>
      <c r="L121" s="225"/>
    </row>
    <row r="122" spans="1:12" ht="14.25" customHeight="1" thickBot="1">
      <c r="A122" s="411"/>
      <c r="B122" s="412"/>
      <c r="C122" s="226"/>
      <c r="D122" s="71"/>
      <c r="E122" s="72">
        <f t="shared" si="10"/>
        <v>0</v>
      </c>
      <c r="F122" s="72">
        <f>IF(E122&lt;'タスク基本情報シート'!$E$13,E122,'タスク基本情報シート'!$E$13)</f>
        <v>0</v>
      </c>
      <c r="G122" s="73"/>
      <c r="H122" s="227"/>
      <c r="I122" s="73"/>
      <c r="J122" s="73"/>
      <c r="K122" s="73"/>
      <c r="L122" s="227"/>
    </row>
    <row r="123" spans="1:12" ht="15" thickTop="1">
      <c r="A123" s="229" t="s">
        <v>17</v>
      </c>
      <c r="B123" s="230">
        <f>SUMIF(C$4:L$4,$H$4,C123:L123)</f>
        <v>0</v>
      </c>
      <c r="C123" s="80"/>
      <c r="D123" s="22" t="str">
        <f>IF((E123/60)&gt;'タスク基本情報シート'!$F$13,"ERR","OK")</f>
        <v>OK</v>
      </c>
      <c r="E123" s="22">
        <f>SUM(E113:E122)</f>
        <v>0</v>
      </c>
      <c r="F123" s="22"/>
      <c r="G123" s="22"/>
      <c r="H123" s="23">
        <f>SUM(H113:H115)</f>
        <v>0</v>
      </c>
      <c r="I123" s="22"/>
      <c r="J123" s="22" t="str">
        <f>IF((K123/60)&gt;'タスク基本情報シート'!$F$7,"ERR","OK")</f>
        <v>OK</v>
      </c>
      <c r="K123" s="22">
        <f>SUM(K113:K115)</f>
        <v>0</v>
      </c>
      <c r="L123" s="23">
        <f>SUM(L113:L115)</f>
        <v>0</v>
      </c>
    </row>
    <row r="124" spans="1:12" ht="15" thickBot="1">
      <c r="A124" s="231" t="s">
        <v>18</v>
      </c>
      <c r="B124" s="232">
        <f>SUMIF(C$4:L$4,$H$4,C124:L124)</f>
        <v>0</v>
      </c>
      <c r="C124" s="87"/>
      <c r="D124" s="34"/>
      <c r="E124" s="34"/>
      <c r="F124" s="34"/>
      <c r="G124" s="34"/>
      <c r="H124" s="35">
        <f>IF(H123=0,0,H123/H$149*1000)</f>
        <v>0</v>
      </c>
      <c r="I124" s="34"/>
      <c r="J124" s="34"/>
      <c r="K124" s="34"/>
      <c r="L124" s="35">
        <f>IF(L123=0,0,L123/L$149*1000)</f>
        <v>0</v>
      </c>
    </row>
    <row r="125" spans="1:12" ht="13.5" customHeight="1">
      <c r="A125" s="404" t="s">
        <v>219</v>
      </c>
      <c r="B125" s="406" t="s">
        <v>230</v>
      </c>
      <c r="C125" s="75"/>
      <c r="D125" s="8"/>
      <c r="E125" s="58">
        <f aca="true" t="shared" si="11" ref="E125:E134">C125*60+D125</f>
        <v>0</v>
      </c>
      <c r="F125" s="58">
        <f>IF(E125&lt;'タスク基本情報シート'!$E$13,E125,'タスク基本情報シート'!$E$13)</f>
        <v>0</v>
      </c>
      <c r="G125" s="58">
        <v>1</v>
      </c>
      <c r="H125" s="248">
        <f>LARGE(F125:F134,G125)</f>
        <v>0</v>
      </c>
      <c r="I125" s="247"/>
      <c r="J125" s="57"/>
      <c r="K125" s="59">
        <f>I125*60+J125</f>
        <v>0</v>
      </c>
      <c r="L125" s="221">
        <f>IF(K125&lt;'タスク基本情報シート'!$E$7,K125,'タスク基本情報シート'!$E$7)</f>
        <v>0</v>
      </c>
    </row>
    <row r="126" spans="1:12" ht="13.5" customHeight="1">
      <c r="A126" s="405"/>
      <c r="B126" s="407"/>
      <c r="C126" s="77"/>
      <c r="D126" s="12"/>
      <c r="E126" s="62">
        <f t="shared" si="11"/>
        <v>0</v>
      </c>
      <c r="F126" s="62">
        <f>IF(E126&lt;'タスク基本情報シート'!$E$13,E126,'タスク基本情報シート'!$E$13)</f>
        <v>0</v>
      </c>
      <c r="G126" s="62">
        <v>2</v>
      </c>
      <c r="H126" s="223">
        <f>LARGE(F125:F134,G126)</f>
        <v>0</v>
      </c>
      <c r="I126" s="246"/>
      <c r="J126" s="61"/>
      <c r="K126" s="63">
        <f>I126*60+J126</f>
        <v>0</v>
      </c>
      <c r="L126" s="223">
        <f>IF(K126&lt;'タスク基本情報シート'!$E$7,K126,'タスク基本情報シート'!$E$7)</f>
        <v>0</v>
      </c>
    </row>
    <row r="127" spans="1:12" ht="13.5" customHeight="1">
      <c r="A127" s="408" t="str">
        <f>IF(スコアシート!C15&lt;&gt;0,スコアシート!C15,"")</f>
        <v>上代　洋一</v>
      </c>
      <c r="B127" s="409"/>
      <c r="C127" s="77"/>
      <c r="D127" s="12"/>
      <c r="E127" s="62">
        <f t="shared" si="11"/>
        <v>0</v>
      </c>
      <c r="F127" s="62">
        <f>IF(E127&lt;'タスク基本情報シート'!$E$13,E127,'タスク基本情報シート'!$E$13)</f>
        <v>0</v>
      </c>
      <c r="G127" s="62">
        <v>3</v>
      </c>
      <c r="H127" s="223">
        <f>LARGE(F125:F134,G127)</f>
        <v>0</v>
      </c>
      <c r="I127" s="246"/>
      <c r="J127" s="61"/>
      <c r="K127" s="63">
        <f>I127*60+J127</f>
        <v>0</v>
      </c>
      <c r="L127" s="223">
        <f>IF(K127&lt;'タスク基本情報シート'!$E$7,K127,'タスク基本情報シート'!$E$7)</f>
        <v>0</v>
      </c>
    </row>
    <row r="128" spans="1:12" ht="13.5" customHeight="1">
      <c r="A128" s="410"/>
      <c r="B128" s="409"/>
      <c r="C128" s="77"/>
      <c r="D128" s="12"/>
      <c r="E128" s="62">
        <f t="shared" si="11"/>
        <v>0</v>
      </c>
      <c r="F128" s="62">
        <f>IF(E128&lt;'タスク基本情報シート'!$E$13,E128,'タスク基本情報シート'!$E$13)</f>
        <v>0</v>
      </c>
      <c r="G128" s="65"/>
      <c r="H128" s="224"/>
      <c r="I128" s="66"/>
      <c r="J128" s="66"/>
      <c r="K128" s="67"/>
      <c r="L128" s="224"/>
    </row>
    <row r="129" spans="1:12" ht="13.5" customHeight="1">
      <c r="A129" s="410"/>
      <c r="B129" s="409"/>
      <c r="C129" s="222"/>
      <c r="D129" s="61"/>
      <c r="E129" s="62">
        <f t="shared" si="11"/>
        <v>0</v>
      </c>
      <c r="F129" s="62">
        <f>IF(E129&lt;'タスク基本情報シート'!$E$13,E129,'タスク基本情報シート'!$E$13)</f>
        <v>0</v>
      </c>
      <c r="G129" s="68"/>
      <c r="H129" s="225"/>
      <c r="I129" s="69"/>
      <c r="J129" s="69"/>
      <c r="K129" s="70"/>
      <c r="L129" s="225"/>
    </row>
    <row r="130" spans="1:12" ht="13.5" customHeight="1">
      <c r="A130" s="410"/>
      <c r="B130" s="409"/>
      <c r="C130" s="222"/>
      <c r="D130" s="61"/>
      <c r="E130" s="62">
        <f t="shared" si="11"/>
        <v>0</v>
      </c>
      <c r="F130" s="62">
        <f>IF(E130&lt;'タスク基本情報シート'!$E$13,E130,'タスク基本情報シート'!$E$13)</f>
        <v>0</v>
      </c>
      <c r="G130" s="68"/>
      <c r="H130" s="225"/>
      <c r="I130" s="69"/>
      <c r="J130" s="69"/>
      <c r="K130" s="70"/>
      <c r="L130" s="225"/>
    </row>
    <row r="131" spans="1:12" ht="13.5" customHeight="1">
      <c r="A131" s="410"/>
      <c r="B131" s="409"/>
      <c r="C131" s="222"/>
      <c r="D131" s="61"/>
      <c r="E131" s="62">
        <f t="shared" si="11"/>
        <v>0</v>
      </c>
      <c r="F131" s="62">
        <f>IF(E131&lt;'タスク基本情報シート'!$E$13,E131,'タスク基本情報シート'!$E$13)</f>
        <v>0</v>
      </c>
      <c r="G131" s="70"/>
      <c r="H131" s="225"/>
      <c r="I131" s="69"/>
      <c r="J131" s="69"/>
      <c r="K131" s="70"/>
      <c r="L131" s="225"/>
    </row>
    <row r="132" spans="1:12" ht="13.5" customHeight="1">
      <c r="A132" s="410"/>
      <c r="B132" s="409"/>
      <c r="C132" s="222"/>
      <c r="D132" s="61"/>
      <c r="E132" s="62">
        <f t="shared" si="11"/>
        <v>0</v>
      </c>
      <c r="F132" s="62">
        <f>IF(E132&lt;'タスク基本情報シート'!$E$13,E132,'タスク基本情報シート'!$E$13)</f>
        <v>0</v>
      </c>
      <c r="G132" s="70"/>
      <c r="H132" s="225"/>
      <c r="I132" s="69"/>
      <c r="J132" s="69"/>
      <c r="K132" s="70"/>
      <c r="L132" s="225"/>
    </row>
    <row r="133" spans="1:12" ht="13.5" customHeight="1">
      <c r="A133" s="410"/>
      <c r="B133" s="409"/>
      <c r="C133" s="222"/>
      <c r="D133" s="61"/>
      <c r="E133" s="62">
        <f t="shared" si="11"/>
        <v>0</v>
      </c>
      <c r="F133" s="62">
        <f>IF(E133&lt;'タスク基本情報シート'!$E$13,E133,'タスク基本情報シート'!$E$13)</f>
        <v>0</v>
      </c>
      <c r="G133" s="70"/>
      <c r="H133" s="225"/>
      <c r="I133" s="70"/>
      <c r="J133" s="70"/>
      <c r="K133" s="70"/>
      <c r="L133" s="225"/>
    </row>
    <row r="134" spans="1:12" ht="14.25" customHeight="1" thickBot="1">
      <c r="A134" s="411"/>
      <c r="B134" s="412"/>
      <c r="C134" s="226"/>
      <c r="D134" s="71"/>
      <c r="E134" s="72">
        <f t="shared" si="11"/>
        <v>0</v>
      </c>
      <c r="F134" s="72">
        <f>IF(E134&lt;'タスク基本情報シート'!$E$13,E134,'タスク基本情報シート'!$E$13)</f>
        <v>0</v>
      </c>
      <c r="G134" s="73"/>
      <c r="H134" s="227"/>
      <c r="I134" s="73"/>
      <c r="J134" s="73"/>
      <c r="K134" s="73"/>
      <c r="L134" s="227"/>
    </row>
    <row r="135" spans="1:12" ht="15" thickTop="1">
      <c r="A135" s="229" t="s">
        <v>17</v>
      </c>
      <c r="B135" s="230">
        <f>SUMIF(C$4:L$4,$H$4,C135:L135)</f>
        <v>0</v>
      </c>
      <c r="C135" s="80"/>
      <c r="D135" s="22" t="str">
        <f>IF((E135/60)&gt;'タスク基本情報シート'!$F$13,"ERR","OK")</f>
        <v>OK</v>
      </c>
      <c r="E135" s="22">
        <f>SUM(E125:E134)</f>
        <v>0</v>
      </c>
      <c r="F135" s="22"/>
      <c r="G135" s="22"/>
      <c r="H135" s="23">
        <f>SUM(H125:H127)</f>
        <v>0</v>
      </c>
      <c r="I135" s="22"/>
      <c r="J135" s="22" t="str">
        <f>IF((K135/60)&gt;'タスク基本情報シート'!$F$7,"ERR","OK")</f>
        <v>OK</v>
      </c>
      <c r="K135" s="22">
        <f>SUM(K125:K127)</f>
        <v>0</v>
      </c>
      <c r="L135" s="23">
        <f>SUM(L125:L127)</f>
        <v>0</v>
      </c>
    </row>
    <row r="136" spans="1:12" ht="15" thickBot="1">
      <c r="A136" s="231" t="s">
        <v>18</v>
      </c>
      <c r="B136" s="232">
        <f>SUMIF(C$4:L$4,$H$4,C136:L136)</f>
        <v>0</v>
      </c>
      <c r="C136" s="87"/>
      <c r="D136" s="34"/>
      <c r="E136" s="34"/>
      <c r="F136" s="34"/>
      <c r="G136" s="34"/>
      <c r="H136" s="35">
        <f>IF(H135=0,0,H135/H$149*1000)</f>
        <v>0</v>
      </c>
      <c r="I136" s="34"/>
      <c r="J136" s="34"/>
      <c r="K136" s="34"/>
      <c r="L136" s="35">
        <f>IF(L135=0,0,L135/L$149*1000)</f>
        <v>0</v>
      </c>
    </row>
    <row r="137" spans="1:12" ht="13.5" customHeight="1">
      <c r="A137" s="404" t="s">
        <v>219</v>
      </c>
      <c r="B137" s="406" t="s">
        <v>231</v>
      </c>
      <c r="C137" s="82"/>
      <c r="D137" s="8"/>
      <c r="E137" s="58">
        <f aca="true" t="shared" si="12" ref="E137:E146">C137*60+D137</f>
        <v>0</v>
      </c>
      <c r="F137" s="58">
        <f>IF(E137&lt;'タスク基本情報シート'!$E$13,E137,'タスク基本情報シート'!$E$13)</f>
        <v>0</v>
      </c>
      <c r="G137" s="58">
        <v>1</v>
      </c>
      <c r="H137" s="248">
        <f>LARGE(F137:F146,G137)</f>
        <v>0</v>
      </c>
      <c r="I137" s="244"/>
      <c r="J137" s="8"/>
      <c r="K137" s="59">
        <f>I137*60+J137</f>
        <v>0</v>
      </c>
      <c r="L137" s="221">
        <f>IF(K137&lt;'タスク基本情報シート'!$E$7,K137,'タスク基本情報シート'!$E$7)</f>
        <v>0</v>
      </c>
    </row>
    <row r="138" spans="1:12" ht="13.5" customHeight="1">
      <c r="A138" s="405"/>
      <c r="B138" s="407"/>
      <c r="C138" s="83"/>
      <c r="D138" s="12"/>
      <c r="E138" s="62">
        <f t="shared" si="12"/>
        <v>0</v>
      </c>
      <c r="F138" s="62">
        <f>IF(E138&lt;'タスク基本情報シート'!$E$13,E138,'タスク基本情報シート'!$E$13)</f>
        <v>0</v>
      </c>
      <c r="G138" s="62">
        <v>2</v>
      </c>
      <c r="H138" s="223">
        <f>LARGE(F137:F146,G138)</f>
        <v>0</v>
      </c>
      <c r="I138" s="245"/>
      <c r="J138" s="12"/>
      <c r="K138" s="63">
        <f>I138*60+J138</f>
        <v>0</v>
      </c>
      <c r="L138" s="223">
        <f>IF(K138&lt;'タスク基本情報シート'!$E$7,K138,'タスク基本情報シート'!$E$7)</f>
        <v>0</v>
      </c>
    </row>
    <row r="139" spans="1:12" ht="13.5" customHeight="1">
      <c r="A139" s="408" t="str">
        <f>IF(スコアシート!C16&lt;&gt;0,スコアシート!C16,"")</f>
        <v>朝妻　豊彦</v>
      </c>
      <c r="B139" s="409"/>
      <c r="C139" s="222"/>
      <c r="D139" s="61"/>
      <c r="E139" s="62">
        <f t="shared" si="12"/>
        <v>0</v>
      </c>
      <c r="F139" s="62">
        <f>IF(E139&lt;'タスク基本情報シート'!$E$13,E139,'タスク基本情報シート'!$E$13)</f>
        <v>0</v>
      </c>
      <c r="G139" s="62">
        <v>3</v>
      </c>
      <c r="H139" s="223">
        <f>LARGE(F137:F146,G139)</f>
        <v>0</v>
      </c>
      <c r="I139" s="245"/>
      <c r="J139" s="12"/>
      <c r="K139" s="63">
        <f>I139*60+J139</f>
        <v>0</v>
      </c>
      <c r="L139" s="223">
        <f>IF(K139&lt;'タスク基本情報シート'!$E$7,K139,'タスク基本情報シート'!$E$7)</f>
        <v>0</v>
      </c>
    </row>
    <row r="140" spans="1:12" ht="13.5" customHeight="1">
      <c r="A140" s="410"/>
      <c r="B140" s="409"/>
      <c r="C140" s="222"/>
      <c r="D140" s="61"/>
      <c r="E140" s="62">
        <f t="shared" si="12"/>
        <v>0</v>
      </c>
      <c r="F140" s="62">
        <f>IF(E140&lt;'タスク基本情報シート'!$E$13,E140,'タスク基本情報シート'!$E$13)</f>
        <v>0</v>
      </c>
      <c r="G140" s="65"/>
      <c r="H140" s="224"/>
      <c r="I140" s="66"/>
      <c r="J140" s="66"/>
      <c r="K140" s="67"/>
      <c r="L140" s="224"/>
    </row>
    <row r="141" spans="1:12" ht="13.5" customHeight="1">
      <c r="A141" s="410"/>
      <c r="B141" s="409"/>
      <c r="C141" s="222"/>
      <c r="D141" s="61"/>
      <c r="E141" s="62">
        <f t="shared" si="12"/>
        <v>0</v>
      </c>
      <c r="F141" s="62">
        <f>IF(E141&lt;'タスク基本情報シート'!$E$13,E141,'タスク基本情報シート'!$E$13)</f>
        <v>0</v>
      </c>
      <c r="G141" s="68"/>
      <c r="H141" s="225"/>
      <c r="I141" s="69"/>
      <c r="J141" s="69"/>
      <c r="K141" s="70"/>
      <c r="L141" s="225"/>
    </row>
    <row r="142" spans="1:12" ht="13.5" customHeight="1">
      <c r="A142" s="410"/>
      <c r="B142" s="409"/>
      <c r="C142" s="222"/>
      <c r="D142" s="61"/>
      <c r="E142" s="62">
        <f t="shared" si="12"/>
        <v>0</v>
      </c>
      <c r="F142" s="62">
        <f>IF(E142&lt;'タスク基本情報シート'!$E$13,E142,'タスク基本情報シート'!$E$13)</f>
        <v>0</v>
      </c>
      <c r="G142" s="68"/>
      <c r="H142" s="225"/>
      <c r="I142" s="69"/>
      <c r="J142" s="69"/>
      <c r="K142" s="70"/>
      <c r="L142" s="225"/>
    </row>
    <row r="143" spans="1:12" ht="13.5" customHeight="1">
      <c r="A143" s="410"/>
      <c r="B143" s="409"/>
      <c r="C143" s="222"/>
      <c r="D143" s="61"/>
      <c r="E143" s="62">
        <f t="shared" si="12"/>
        <v>0</v>
      </c>
      <c r="F143" s="62">
        <f>IF(E143&lt;'タスク基本情報シート'!$E$13,E143,'タスク基本情報シート'!$E$13)</f>
        <v>0</v>
      </c>
      <c r="G143" s="70"/>
      <c r="H143" s="225"/>
      <c r="I143" s="69"/>
      <c r="J143" s="69"/>
      <c r="K143" s="70"/>
      <c r="L143" s="225"/>
    </row>
    <row r="144" spans="1:12" ht="13.5" customHeight="1">
      <c r="A144" s="410"/>
      <c r="B144" s="409"/>
      <c r="C144" s="222"/>
      <c r="D144" s="61"/>
      <c r="E144" s="62">
        <f t="shared" si="12"/>
        <v>0</v>
      </c>
      <c r="F144" s="62">
        <f>IF(E144&lt;'タスク基本情報シート'!$E$13,E144,'タスク基本情報シート'!$E$13)</f>
        <v>0</v>
      </c>
      <c r="G144" s="70"/>
      <c r="H144" s="225"/>
      <c r="I144" s="69"/>
      <c r="J144" s="69"/>
      <c r="K144" s="70"/>
      <c r="L144" s="225"/>
    </row>
    <row r="145" spans="1:12" ht="13.5" customHeight="1">
      <c r="A145" s="410"/>
      <c r="B145" s="409"/>
      <c r="C145" s="222"/>
      <c r="D145" s="61"/>
      <c r="E145" s="62">
        <f t="shared" si="12"/>
        <v>0</v>
      </c>
      <c r="F145" s="62">
        <f>IF(E145&lt;'タスク基本情報シート'!$E$13,E145,'タスク基本情報シート'!$E$13)</f>
        <v>0</v>
      </c>
      <c r="G145" s="70"/>
      <c r="H145" s="225"/>
      <c r="I145" s="70"/>
      <c r="J145" s="70"/>
      <c r="K145" s="70"/>
      <c r="L145" s="225"/>
    </row>
    <row r="146" spans="1:12" ht="14.25" customHeight="1" thickBot="1">
      <c r="A146" s="411"/>
      <c r="B146" s="412"/>
      <c r="C146" s="226"/>
      <c r="D146" s="71"/>
      <c r="E146" s="72">
        <f t="shared" si="12"/>
        <v>0</v>
      </c>
      <c r="F146" s="72">
        <f>IF(E146&lt;'タスク基本情報シート'!$E$13,E146,'タスク基本情報シート'!$E$13)</f>
        <v>0</v>
      </c>
      <c r="G146" s="73"/>
      <c r="H146" s="227"/>
      <c r="I146" s="73"/>
      <c r="J146" s="73"/>
      <c r="K146" s="73"/>
      <c r="L146" s="227"/>
    </row>
    <row r="147" spans="1:12" ht="15" thickTop="1">
      <c r="A147" s="229" t="s">
        <v>17</v>
      </c>
      <c r="B147" s="230">
        <f>SUMIF(C$4:L$4,$H$4,C147:L147)</f>
        <v>0</v>
      </c>
      <c r="C147" s="80"/>
      <c r="D147" s="22" t="str">
        <f>IF((E147/60)&gt;'タスク基本情報シート'!$F$13,"ERR","OK")</f>
        <v>OK</v>
      </c>
      <c r="E147" s="22">
        <f>SUM(E137:E146)</f>
        <v>0</v>
      </c>
      <c r="F147" s="22"/>
      <c r="G147" s="22"/>
      <c r="H147" s="23">
        <f>SUM(H137:H139)</f>
        <v>0</v>
      </c>
      <c r="I147" s="22"/>
      <c r="J147" s="22" t="str">
        <f>IF((K147/60)&gt;'タスク基本情報シート'!$F$7,"ERR","OK")</f>
        <v>OK</v>
      </c>
      <c r="K147" s="22">
        <f>SUM(K137:K139)</f>
        <v>0</v>
      </c>
      <c r="L147" s="23">
        <f>SUM(L137:L139)</f>
        <v>0</v>
      </c>
    </row>
    <row r="148" spans="1:12" ht="15" thickBot="1">
      <c r="A148" s="231" t="s">
        <v>18</v>
      </c>
      <c r="B148" s="232">
        <f>SUMIF(C$4:L$4,$H$4,C148:L148)</f>
        <v>0</v>
      </c>
      <c r="C148" s="87"/>
      <c r="D148" s="34"/>
      <c r="E148" s="34"/>
      <c r="F148" s="34"/>
      <c r="G148" s="34"/>
      <c r="H148" s="35">
        <f>IF(H147=0,0,H147/H$149*1000)</f>
        <v>0</v>
      </c>
      <c r="I148" s="34"/>
      <c r="J148" s="34"/>
      <c r="K148" s="34"/>
      <c r="L148" s="35">
        <f>IF(L147=0,0,L147/L$149*1000)</f>
        <v>0</v>
      </c>
    </row>
    <row r="149" spans="1:12" ht="13.5">
      <c r="A149" s="36" t="s">
        <v>67</v>
      </c>
      <c r="C149" s="74"/>
      <c r="D149" s="74"/>
      <c r="E149" s="74"/>
      <c r="F149" s="74"/>
      <c r="G149" s="74"/>
      <c r="H149" s="74">
        <f>MAX(H147,H135,H123,H111,H99,H87,H75,H63,H51,H39,H27,H15)</f>
        <v>474</v>
      </c>
      <c r="I149" s="74"/>
      <c r="J149" s="74"/>
      <c r="K149" s="74"/>
      <c r="L149" s="74">
        <f>MAX(L147,L135,L123,L111,L99,L87,L75,L63,L51,L39,L27,L15)</f>
        <v>394</v>
      </c>
    </row>
    <row r="150" spans="1:12" ht="13.5">
      <c r="A150" s="56"/>
      <c r="C150" s="74"/>
      <c r="D150" s="74"/>
      <c r="E150" s="74"/>
      <c r="F150" s="74"/>
      <c r="G150" s="74"/>
      <c r="H150" s="74"/>
      <c r="I150" s="74"/>
      <c r="J150" s="74"/>
      <c r="K150" s="74"/>
      <c r="L150" s="74"/>
    </row>
    <row r="152" spans="1:12" ht="13.5">
      <c r="A152" s="234" t="s">
        <v>232</v>
      </c>
      <c r="B152" s="234" t="s">
        <v>76</v>
      </c>
      <c r="C152" s="209" t="s">
        <v>211</v>
      </c>
      <c r="D152" s="26" t="s">
        <v>216</v>
      </c>
      <c r="H152" s="209" t="s">
        <v>211</v>
      </c>
      <c r="I152" s="26" t="s">
        <v>1</v>
      </c>
      <c r="J152" s="209" t="s">
        <v>217</v>
      </c>
      <c r="K152" s="209"/>
      <c r="L152" s="26"/>
    </row>
    <row r="153" spans="1:12" ht="13.5">
      <c r="A153" s="235"/>
      <c r="B153" s="236"/>
      <c r="C153" s="237" t="s">
        <v>12</v>
      </c>
      <c r="D153" s="238" t="s">
        <v>86</v>
      </c>
      <c r="H153" s="239" t="s">
        <v>12</v>
      </c>
      <c r="I153" s="238" t="s">
        <v>86</v>
      </c>
      <c r="J153" s="239" t="s">
        <v>12</v>
      </c>
      <c r="K153" s="239"/>
      <c r="L153" s="238" t="s">
        <v>86</v>
      </c>
    </row>
    <row r="154" spans="1:12" ht="13.5">
      <c r="A154" s="233">
        <v>1</v>
      </c>
      <c r="B154" s="240" t="str">
        <f>A7</f>
        <v>伊藤　孝明</v>
      </c>
      <c r="C154" s="1">
        <f>H15</f>
        <v>376</v>
      </c>
      <c r="D154" s="241">
        <f>H16</f>
        <v>793.2489451476793</v>
      </c>
      <c r="E154" s="1"/>
      <c r="F154" s="1"/>
      <c r="G154" s="1"/>
      <c r="H154" s="1">
        <f>L15</f>
        <v>336</v>
      </c>
      <c r="I154" s="241">
        <f>L16</f>
        <v>852.7918781725888</v>
      </c>
      <c r="J154" s="1">
        <f aca="true" t="shared" si="13" ref="J154:J165">C154+H154</f>
        <v>712</v>
      </c>
      <c r="K154" s="1"/>
      <c r="L154" s="242">
        <f aca="true" t="shared" si="14" ref="L154:L165">D154+I154</f>
        <v>1646.040823320268</v>
      </c>
    </row>
    <row r="155" spans="1:12" ht="13.5">
      <c r="A155" s="233">
        <v>2</v>
      </c>
      <c r="B155" s="240" t="str">
        <f>A19</f>
        <v>小川　仁</v>
      </c>
      <c r="C155" s="1">
        <f>H27</f>
        <v>474</v>
      </c>
      <c r="D155" s="241">
        <f>H28</f>
        <v>1000</v>
      </c>
      <c r="E155" s="1"/>
      <c r="F155" s="1"/>
      <c r="G155" s="1"/>
      <c r="H155" s="1">
        <f>L27</f>
        <v>375</v>
      </c>
      <c r="I155" s="241">
        <f>L28</f>
        <v>951.7766497461929</v>
      </c>
      <c r="J155" s="1">
        <f t="shared" si="13"/>
        <v>849</v>
      </c>
      <c r="K155" s="1"/>
      <c r="L155" s="242">
        <f t="shared" si="14"/>
        <v>1951.776649746193</v>
      </c>
    </row>
    <row r="156" spans="1:12" ht="13.5">
      <c r="A156" s="233">
        <v>3</v>
      </c>
      <c r="B156" s="240" t="str">
        <f>A31</f>
        <v>流郷　繁</v>
      </c>
      <c r="C156" s="1">
        <f>H39</f>
        <v>386</v>
      </c>
      <c r="D156" s="241">
        <f>H40</f>
        <v>814.3459915611814</v>
      </c>
      <c r="E156" s="1"/>
      <c r="F156" s="1"/>
      <c r="G156" s="1"/>
      <c r="H156" s="1">
        <f>L39</f>
        <v>295</v>
      </c>
      <c r="I156" s="241">
        <f>L40</f>
        <v>748.730964467005</v>
      </c>
      <c r="J156" s="1">
        <f t="shared" si="13"/>
        <v>681</v>
      </c>
      <c r="K156" s="1"/>
      <c r="L156" s="242">
        <f t="shared" si="14"/>
        <v>1563.0769560281865</v>
      </c>
    </row>
    <row r="157" spans="1:12" ht="13.5">
      <c r="A157" s="233">
        <v>4</v>
      </c>
      <c r="B157" s="240" t="str">
        <f>A43</f>
        <v>小太刀　守</v>
      </c>
      <c r="C157" s="1">
        <f>H51</f>
        <v>324</v>
      </c>
      <c r="D157" s="241">
        <f>H52</f>
        <v>683.5443037974684</v>
      </c>
      <c r="E157" s="1"/>
      <c r="F157" s="1"/>
      <c r="G157" s="1"/>
      <c r="H157" s="1">
        <f>L51</f>
        <v>310</v>
      </c>
      <c r="I157" s="241">
        <f>L52</f>
        <v>786.8020304568528</v>
      </c>
      <c r="J157" s="1">
        <f t="shared" si="13"/>
        <v>634</v>
      </c>
      <c r="K157" s="1"/>
      <c r="L157" s="242">
        <f t="shared" si="14"/>
        <v>1470.3463342543212</v>
      </c>
    </row>
    <row r="158" spans="1:12" ht="13.5">
      <c r="A158" s="233">
        <v>5</v>
      </c>
      <c r="B158" s="240" t="str">
        <f>A55</f>
        <v>上野　泰寛</v>
      </c>
      <c r="C158" s="1">
        <f>H63</f>
        <v>319</v>
      </c>
      <c r="D158" s="241">
        <f>H64</f>
        <v>672.9957805907173</v>
      </c>
      <c r="E158" s="1"/>
      <c r="F158" s="1"/>
      <c r="G158" s="1"/>
      <c r="H158" s="1">
        <f>L63</f>
        <v>394</v>
      </c>
      <c r="I158" s="241">
        <f>L64</f>
        <v>1000</v>
      </c>
      <c r="J158" s="1">
        <f t="shared" si="13"/>
        <v>713</v>
      </c>
      <c r="K158" s="1"/>
      <c r="L158" s="242">
        <f t="shared" si="14"/>
        <v>1672.9957805907175</v>
      </c>
    </row>
    <row r="159" spans="1:12" ht="13.5">
      <c r="A159" s="233">
        <v>6</v>
      </c>
      <c r="B159" s="240" t="str">
        <f>A67</f>
        <v>小松　広克</v>
      </c>
      <c r="C159" s="1">
        <f>H75</f>
        <v>335</v>
      </c>
      <c r="D159" s="241">
        <f>H76</f>
        <v>706.7510548523207</v>
      </c>
      <c r="E159" s="1"/>
      <c r="F159" s="1"/>
      <c r="G159" s="1"/>
      <c r="H159" s="1">
        <f>L75</f>
        <v>390</v>
      </c>
      <c r="I159" s="241">
        <f>L76</f>
        <v>989.8477157360405</v>
      </c>
      <c r="J159" s="1">
        <f t="shared" si="13"/>
        <v>725</v>
      </c>
      <c r="K159" s="1"/>
      <c r="L159" s="242">
        <f t="shared" si="14"/>
        <v>1696.5987705883613</v>
      </c>
    </row>
    <row r="160" spans="1:12" ht="13.5">
      <c r="A160" s="233">
        <v>7</v>
      </c>
      <c r="B160" s="240" t="str">
        <f>A79</f>
        <v>横塚　洋人</v>
      </c>
      <c r="C160" s="1">
        <f>H87</f>
        <v>383</v>
      </c>
      <c r="D160" s="241">
        <f>H88</f>
        <v>808.0168776371308</v>
      </c>
      <c r="E160" s="1"/>
      <c r="F160" s="1"/>
      <c r="G160" s="1"/>
      <c r="H160" s="1">
        <f>L87</f>
        <v>359</v>
      </c>
      <c r="I160" s="241">
        <f>L88</f>
        <v>911.1675126903554</v>
      </c>
      <c r="J160" s="1">
        <f t="shared" si="13"/>
        <v>742</v>
      </c>
      <c r="K160" s="1"/>
      <c r="L160" s="242">
        <f t="shared" si="14"/>
        <v>1719.1843903274862</v>
      </c>
    </row>
    <row r="161" spans="1:12" ht="13.5">
      <c r="A161" s="233">
        <v>8</v>
      </c>
      <c r="B161" s="240" t="str">
        <f>A91</f>
        <v>向後　実</v>
      </c>
      <c r="C161" s="1">
        <f>H99</f>
        <v>470</v>
      </c>
      <c r="D161" s="241">
        <f>H100</f>
        <v>991.5611814345991</v>
      </c>
      <c r="E161" s="1"/>
      <c r="F161" s="1"/>
      <c r="G161" s="1"/>
      <c r="H161" s="1">
        <f>L99</f>
        <v>301</v>
      </c>
      <c r="I161" s="241">
        <f>L100</f>
        <v>763.9593908629441</v>
      </c>
      <c r="J161" s="1">
        <f t="shared" si="13"/>
        <v>771</v>
      </c>
      <c r="K161" s="1"/>
      <c r="L161" s="242">
        <f t="shared" si="14"/>
        <v>1755.5205722975434</v>
      </c>
    </row>
    <row r="162" spans="1:12" ht="13.5">
      <c r="A162" s="233">
        <v>9</v>
      </c>
      <c r="B162" s="240" t="str">
        <f>A103</f>
        <v>金井塚　徹</v>
      </c>
      <c r="C162" s="1">
        <f>H111</f>
        <v>0</v>
      </c>
      <c r="D162" s="241">
        <f>H112</f>
        <v>0</v>
      </c>
      <c r="E162" s="1"/>
      <c r="F162" s="1"/>
      <c r="G162" s="1"/>
      <c r="H162" s="1">
        <f>L111</f>
        <v>0</v>
      </c>
      <c r="I162" s="241">
        <f>L112</f>
        <v>0</v>
      </c>
      <c r="J162" s="1">
        <f t="shared" si="13"/>
        <v>0</v>
      </c>
      <c r="K162" s="1"/>
      <c r="L162" s="242">
        <f t="shared" si="14"/>
        <v>0</v>
      </c>
    </row>
    <row r="163" spans="1:12" ht="13.5">
      <c r="A163" s="233">
        <v>10</v>
      </c>
      <c r="B163" s="240" t="str">
        <f>A115</f>
        <v>渡辺　勝弘</v>
      </c>
      <c r="C163" s="1">
        <f>H123</f>
        <v>0</v>
      </c>
      <c r="D163" s="241">
        <f>H124</f>
        <v>0</v>
      </c>
      <c r="E163" s="1"/>
      <c r="F163" s="1"/>
      <c r="G163" s="1"/>
      <c r="H163" s="1">
        <f>L123</f>
        <v>0</v>
      </c>
      <c r="I163" s="241">
        <f>L124</f>
        <v>0</v>
      </c>
      <c r="J163" s="1">
        <f t="shared" si="13"/>
        <v>0</v>
      </c>
      <c r="K163" s="1"/>
      <c r="L163" s="242">
        <f t="shared" si="14"/>
        <v>0</v>
      </c>
    </row>
    <row r="164" spans="1:12" ht="13.5">
      <c r="A164" s="233">
        <v>11</v>
      </c>
      <c r="B164" s="240" t="str">
        <f>A127</f>
        <v>上代　洋一</v>
      </c>
      <c r="C164" s="1">
        <f>H135</f>
        <v>0</v>
      </c>
      <c r="D164" s="241">
        <f>H136</f>
        <v>0</v>
      </c>
      <c r="E164" s="1"/>
      <c r="F164" s="1"/>
      <c r="G164" s="1"/>
      <c r="H164" s="1">
        <f>L135</f>
        <v>0</v>
      </c>
      <c r="I164" s="241">
        <f>L136</f>
        <v>0</v>
      </c>
      <c r="J164" s="1">
        <f t="shared" si="13"/>
        <v>0</v>
      </c>
      <c r="K164" s="1"/>
      <c r="L164" s="242">
        <f t="shared" si="14"/>
        <v>0</v>
      </c>
    </row>
    <row r="165" spans="1:12" ht="13.5">
      <c r="A165" s="233">
        <v>12</v>
      </c>
      <c r="B165" s="240" t="str">
        <f>A139</f>
        <v>朝妻　豊彦</v>
      </c>
      <c r="C165" s="1">
        <f>H147</f>
        <v>0</v>
      </c>
      <c r="D165" s="241">
        <f>H148</f>
        <v>0</v>
      </c>
      <c r="E165" s="1"/>
      <c r="F165" s="1"/>
      <c r="G165" s="1"/>
      <c r="H165" s="1">
        <f>L147</f>
        <v>0</v>
      </c>
      <c r="I165" s="241">
        <f>L148</f>
        <v>0</v>
      </c>
      <c r="J165" s="1">
        <f t="shared" si="13"/>
        <v>0</v>
      </c>
      <c r="K165" s="1"/>
      <c r="L165" s="242">
        <f t="shared" si="14"/>
        <v>0</v>
      </c>
    </row>
  </sheetData>
  <mergeCells count="39">
    <mergeCell ref="I3:L3"/>
    <mergeCell ref="C3:H3"/>
    <mergeCell ref="A19:B26"/>
    <mergeCell ref="A5:A6"/>
    <mergeCell ref="B5:B6"/>
    <mergeCell ref="A7:B14"/>
    <mergeCell ref="A17:A18"/>
    <mergeCell ref="B17:B18"/>
    <mergeCell ref="A29:A30"/>
    <mergeCell ref="B29:B30"/>
    <mergeCell ref="A55:B62"/>
    <mergeCell ref="A41:A42"/>
    <mergeCell ref="B41:B42"/>
    <mergeCell ref="A43:B50"/>
    <mergeCell ref="A31:B38"/>
    <mergeCell ref="A65:A66"/>
    <mergeCell ref="B65:B66"/>
    <mergeCell ref="A67:B74"/>
    <mergeCell ref="A53:A54"/>
    <mergeCell ref="B53:B54"/>
    <mergeCell ref="A77:A78"/>
    <mergeCell ref="B77:B78"/>
    <mergeCell ref="A103:B110"/>
    <mergeCell ref="A113:A114"/>
    <mergeCell ref="B113:B114"/>
    <mergeCell ref="A79:B86"/>
    <mergeCell ref="A89:A90"/>
    <mergeCell ref="B89:B90"/>
    <mergeCell ref="A91:B98"/>
    <mergeCell ref="A137:A138"/>
    <mergeCell ref="B137:B138"/>
    <mergeCell ref="A139:B146"/>
    <mergeCell ref="A3:B4"/>
    <mergeCell ref="A115:B122"/>
    <mergeCell ref="A125:A126"/>
    <mergeCell ref="B125:B126"/>
    <mergeCell ref="A127:B134"/>
    <mergeCell ref="A101:A102"/>
    <mergeCell ref="B101:B102"/>
  </mergeCells>
  <printOptions/>
  <pageMargins left="0.75" right="0.75" top="1" bottom="1" header="0.512" footer="0.512"/>
  <pageSetup fitToHeight="2" fitToWidth="4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52"/>
  <sheetViews>
    <sheetView zoomScale="75" zoomScaleNormal="75" workbookViewId="0" topLeftCell="A1">
      <pane xSplit="3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19" sqref="Y19"/>
    </sheetView>
  </sheetViews>
  <sheetFormatPr defaultColWidth="9.00390625" defaultRowHeight="13.5"/>
  <cols>
    <col min="1" max="1" width="0" style="0" hidden="1" customWidth="1"/>
    <col min="2" max="2" width="5.50390625" style="119" customWidth="1"/>
    <col min="3" max="3" width="15.625" style="131" customWidth="1"/>
    <col min="4" max="7" width="7.75390625" style="119" customWidth="1"/>
    <col min="8" max="9" width="7.625" style="119" customWidth="1"/>
    <col min="10" max="11" width="8.00390625" style="119" customWidth="1"/>
    <col min="12" max="13" width="7.875" style="119" customWidth="1"/>
    <col min="14" max="15" width="9.50390625" style="119" customWidth="1"/>
    <col min="16" max="16" width="4.625" style="0" customWidth="1"/>
    <col min="17" max="17" width="4.625" style="0" hidden="1" customWidth="1"/>
    <col min="18" max="18" width="5.50390625" style="0" customWidth="1"/>
    <col min="19" max="19" width="15.625" style="0" customWidth="1"/>
    <col min="20" max="25" width="7.75390625" style="0" customWidth="1"/>
    <col min="26" max="26" width="3.125" style="0" customWidth="1"/>
  </cols>
  <sheetData>
    <row r="1" spans="2:17" ht="39.75" customHeight="1">
      <c r="B1" s="130" t="s">
        <v>363</v>
      </c>
      <c r="O1" s="132"/>
      <c r="P1" s="133"/>
      <c r="Q1" s="133"/>
    </row>
    <row r="2" spans="2:25" ht="17.25">
      <c r="B2" s="424" t="s">
        <v>95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6"/>
      <c r="R2" s="427" t="s">
        <v>96</v>
      </c>
      <c r="S2" s="427"/>
      <c r="T2" s="427"/>
      <c r="U2" s="427"/>
      <c r="V2" s="427"/>
      <c r="W2" s="427"/>
      <c r="X2" s="427"/>
      <c r="Y2" s="427"/>
    </row>
    <row r="3" spans="2:25" ht="19.5" customHeight="1">
      <c r="B3" s="381" t="s">
        <v>5</v>
      </c>
      <c r="C3" s="379" t="s">
        <v>76</v>
      </c>
      <c r="D3" s="421" t="s">
        <v>48</v>
      </c>
      <c r="E3" s="422"/>
      <c r="F3" s="421" t="s">
        <v>100</v>
      </c>
      <c r="G3" s="422"/>
      <c r="H3" s="421" t="s">
        <v>108</v>
      </c>
      <c r="I3" s="422"/>
      <c r="J3" s="421" t="s">
        <v>101</v>
      </c>
      <c r="K3" s="422"/>
      <c r="L3" s="421" t="s">
        <v>110</v>
      </c>
      <c r="M3" s="422"/>
      <c r="N3" s="429" t="s">
        <v>97</v>
      </c>
      <c r="O3" s="431" t="s">
        <v>98</v>
      </c>
      <c r="R3" s="419" t="s">
        <v>5</v>
      </c>
      <c r="S3" s="417" t="s">
        <v>76</v>
      </c>
      <c r="T3" s="421" t="s">
        <v>110</v>
      </c>
      <c r="U3" s="422"/>
      <c r="V3" s="421" t="s">
        <v>110</v>
      </c>
      <c r="W3" s="422"/>
      <c r="X3" s="383" t="s">
        <v>99</v>
      </c>
      <c r="Y3" s="382" t="s">
        <v>97</v>
      </c>
    </row>
    <row r="4" spans="2:25" ht="19.5" customHeight="1">
      <c r="B4" s="377"/>
      <c r="C4" s="380"/>
      <c r="D4" s="136" t="s">
        <v>12</v>
      </c>
      <c r="E4" s="135" t="s">
        <v>86</v>
      </c>
      <c r="F4" s="136" t="s">
        <v>12</v>
      </c>
      <c r="G4" s="135" t="s">
        <v>86</v>
      </c>
      <c r="H4" s="136" t="s">
        <v>12</v>
      </c>
      <c r="I4" s="135" t="s">
        <v>86</v>
      </c>
      <c r="J4" s="136" t="s">
        <v>12</v>
      </c>
      <c r="K4" s="135" t="s">
        <v>86</v>
      </c>
      <c r="L4" s="136" t="s">
        <v>12</v>
      </c>
      <c r="M4" s="135" t="s">
        <v>86</v>
      </c>
      <c r="N4" s="430"/>
      <c r="O4" s="432"/>
      <c r="R4" s="420"/>
      <c r="S4" s="418"/>
      <c r="T4" s="136" t="s">
        <v>12</v>
      </c>
      <c r="U4" s="135" t="s">
        <v>86</v>
      </c>
      <c r="V4" s="136" t="s">
        <v>12</v>
      </c>
      <c r="W4" s="135" t="s">
        <v>86</v>
      </c>
      <c r="X4" s="384"/>
      <c r="Y4" s="378"/>
    </row>
    <row r="5" spans="1:34" ht="19.5" customHeight="1">
      <c r="A5">
        <v>1</v>
      </c>
      <c r="B5" s="137">
        <f>IF(O5=0,"",1)</f>
        <v>1</v>
      </c>
      <c r="C5" s="134" t="s">
        <v>330</v>
      </c>
      <c r="D5" s="138">
        <v>525</v>
      </c>
      <c r="E5" s="139">
        <v>1000</v>
      </c>
      <c r="F5" s="138">
        <v>19</v>
      </c>
      <c r="G5" s="139">
        <v>1000</v>
      </c>
      <c r="H5" s="138">
        <v>540</v>
      </c>
      <c r="I5" s="139">
        <v>1000</v>
      </c>
      <c r="J5" s="138">
        <v>595</v>
      </c>
      <c r="K5" s="139">
        <v>1000</v>
      </c>
      <c r="L5" s="138">
        <v>364</v>
      </c>
      <c r="M5" s="139">
        <v>1000</v>
      </c>
      <c r="N5" s="138">
        <v>2043</v>
      </c>
      <c r="O5" s="139">
        <v>5000</v>
      </c>
      <c r="Q5">
        <v>1</v>
      </c>
      <c r="R5" s="140">
        <f>IF(Y5=0,"",1)</f>
        <v>1</v>
      </c>
      <c r="S5" s="141" t="s">
        <v>304</v>
      </c>
      <c r="T5" s="199">
        <v>474</v>
      </c>
      <c r="U5" s="199">
        <v>1000</v>
      </c>
      <c r="V5" s="199">
        <v>375</v>
      </c>
      <c r="W5" s="199">
        <v>951.7766497461929</v>
      </c>
      <c r="X5" s="142">
        <v>849</v>
      </c>
      <c r="Y5" s="143">
        <v>1951.776649746193</v>
      </c>
      <c r="AH5">
        <v>1951.776649746193</v>
      </c>
    </row>
    <row r="6" spans="1:34" ht="19.5" customHeight="1">
      <c r="A6">
        <v>2</v>
      </c>
      <c r="B6" s="137">
        <f>IF(O6=0,"",IF(N6=N5,(IF(O6=O5,B5,$A6)),$A6))</f>
        <v>2</v>
      </c>
      <c r="C6" s="134" t="s">
        <v>304</v>
      </c>
      <c r="D6" s="138">
        <v>405</v>
      </c>
      <c r="E6" s="139">
        <v>1000</v>
      </c>
      <c r="F6" s="138">
        <v>18</v>
      </c>
      <c r="G6" s="139">
        <v>1000</v>
      </c>
      <c r="H6" s="138">
        <v>540</v>
      </c>
      <c r="I6" s="139">
        <v>1000</v>
      </c>
      <c r="J6" s="138">
        <v>590</v>
      </c>
      <c r="K6" s="139">
        <v>1000</v>
      </c>
      <c r="L6" s="138">
        <v>470</v>
      </c>
      <c r="M6" s="139">
        <v>987.3949579831933</v>
      </c>
      <c r="N6" s="138">
        <v>2023</v>
      </c>
      <c r="O6" s="139">
        <v>4987.394957983193</v>
      </c>
      <c r="Q6">
        <v>2</v>
      </c>
      <c r="R6" s="140">
        <f>IF(Y6=0,"",IF(X6=X5,(IF(Y6=Y5,R5,$A6)),$A6))</f>
        <v>2</v>
      </c>
      <c r="S6" s="141" t="s">
        <v>299</v>
      </c>
      <c r="T6" s="199">
        <v>470</v>
      </c>
      <c r="U6" s="199">
        <v>991.5611814345991</v>
      </c>
      <c r="V6" s="199">
        <v>301</v>
      </c>
      <c r="W6" s="199">
        <v>763.9593908629441</v>
      </c>
      <c r="X6" s="142">
        <v>771</v>
      </c>
      <c r="Y6" s="143">
        <v>1755.5205722975434</v>
      </c>
      <c r="AH6">
        <v>1755.5205722975434</v>
      </c>
    </row>
    <row r="7" spans="1:34" ht="19.5" customHeight="1">
      <c r="A7">
        <v>3</v>
      </c>
      <c r="B7" s="137">
        <f aca="true" t="shared" si="0" ref="B7:B52">IF(O7=0,"",IF(N7=N6,(IF(O7=O6,B6,$A7)),$A7))</f>
        <v>3</v>
      </c>
      <c r="C7" s="134" t="s">
        <v>315</v>
      </c>
      <c r="D7" s="138">
        <v>405</v>
      </c>
      <c r="E7" s="139">
        <v>1000</v>
      </c>
      <c r="F7" s="138">
        <v>19</v>
      </c>
      <c r="G7" s="139">
        <v>1000</v>
      </c>
      <c r="H7" s="138">
        <v>480</v>
      </c>
      <c r="I7" s="139">
        <v>1000</v>
      </c>
      <c r="J7" s="138">
        <v>587</v>
      </c>
      <c r="K7" s="139">
        <v>994.9152542372881</v>
      </c>
      <c r="L7" s="138">
        <v>478</v>
      </c>
      <c r="M7" s="139">
        <v>901.8867924528303</v>
      </c>
      <c r="N7" s="138">
        <v>1969</v>
      </c>
      <c r="O7" s="139">
        <v>4896.802046690118</v>
      </c>
      <c r="Q7">
        <v>3</v>
      </c>
      <c r="R7" s="140">
        <f aca="true" t="shared" si="1" ref="R7:R16">IF(Y7=0,"",IF(X7=X6,(IF(Y7=Y6,R6,$A7)),$A7))</f>
        <v>3</v>
      </c>
      <c r="S7" s="141" t="s">
        <v>329</v>
      </c>
      <c r="T7" s="199">
        <v>383</v>
      </c>
      <c r="U7" s="199">
        <v>808.0168776371308</v>
      </c>
      <c r="V7" s="199">
        <v>359</v>
      </c>
      <c r="W7" s="199">
        <v>911.1675126903554</v>
      </c>
      <c r="X7" s="142">
        <v>742</v>
      </c>
      <c r="Y7" s="143">
        <v>1719.1843903274862</v>
      </c>
      <c r="AH7">
        <v>1719.1843903274862</v>
      </c>
    </row>
    <row r="8" spans="1:34" ht="19.5" customHeight="1">
      <c r="A8">
        <v>4</v>
      </c>
      <c r="B8" s="137">
        <f t="shared" si="0"/>
        <v>4</v>
      </c>
      <c r="C8" s="134" t="s">
        <v>305</v>
      </c>
      <c r="D8" s="138">
        <v>405</v>
      </c>
      <c r="E8" s="139">
        <v>1000</v>
      </c>
      <c r="F8" s="138">
        <v>19</v>
      </c>
      <c r="G8" s="139">
        <v>1000</v>
      </c>
      <c r="H8" s="138">
        <v>420</v>
      </c>
      <c r="I8" s="139">
        <v>875</v>
      </c>
      <c r="J8" s="138">
        <v>584</v>
      </c>
      <c r="K8" s="139">
        <v>989.8305084745763</v>
      </c>
      <c r="L8" s="138">
        <v>530</v>
      </c>
      <c r="M8" s="139">
        <v>1000</v>
      </c>
      <c r="N8" s="138">
        <v>1958</v>
      </c>
      <c r="O8" s="139">
        <v>4864.830508474576</v>
      </c>
      <c r="Q8">
        <v>4</v>
      </c>
      <c r="R8" s="140">
        <f t="shared" si="1"/>
        <v>4</v>
      </c>
      <c r="S8" s="141" t="s">
        <v>303</v>
      </c>
      <c r="T8" s="199">
        <v>335</v>
      </c>
      <c r="U8" s="199">
        <v>706.7510548523207</v>
      </c>
      <c r="V8" s="199">
        <v>390</v>
      </c>
      <c r="W8" s="199">
        <v>989.8477157360405</v>
      </c>
      <c r="X8" s="142">
        <v>725</v>
      </c>
      <c r="Y8" s="143">
        <v>1696.5987705883613</v>
      </c>
      <c r="AH8">
        <v>1696.5987705883613</v>
      </c>
    </row>
    <row r="9" spans="1:34" ht="19.5" customHeight="1">
      <c r="A9">
        <v>5</v>
      </c>
      <c r="B9" s="137">
        <f t="shared" si="0"/>
        <v>5</v>
      </c>
      <c r="C9" s="134" t="s">
        <v>383</v>
      </c>
      <c r="D9" s="138">
        <v>300</v>
      </c>
      <c r="E9" s="139">
        <v>740.7407407407406</v>
      </c>
      <c r="F9" s="138">
        <v>19</v>
      </c>
      <c r="G9" s="139">
        <v>1000</v>
      </c>
      <c r="H9" s="138">
        <v>480</v>
      </c>
      <c r="I9" s="139">
        <v>1000</v>
      </c>
      <c r="J9" s="138">
        <v>579</v>
      </c>
      <c r="K9" s="139">
        <v>993.138936535163</v>
      </c>
      <c r="L9" s="138">
        <v>486</v>
      </c>
      <c r="M9" s="139">
        <v>1000</v>
      </c>
      <c r="N9" s="138">
        <v>1864</v>
      </c>
      <c r="O9" s="139">
        <v>4733.879677275903</v>
      </c>
      <c r="Q9">
        <v>5</v>
      </c>
      <c r="R9" s="140">
        <f t="shared" si="1"/>
        <v>5</v>
      </c>
      <c r="S9" s="141" t="s">
        <v>383</v>
      </c>
      <c r="T9" s="199">
        <v>319</v>
      </c>
      <c r="U9" s="199">
        <v>672.9957805907173</v>
      </c>
      <c r="V9" s="199">
        <v>394</v>
      </c>
      <c r="W9" s="199">
        <v>1000</v>
      </c>
      <c r="X9" s="142">
        <v>713</v>
      </c>
      <c r="Y9" s="143">
        <v>1672.9957805907175</v>
      </c>
      <c r="AH9">
        <v>1672.9957805907175</v>
      </c>
    </row>
    <row r="10" spans="1:34" ht="19.5" customHeight="1">
      <c r="A10">
        <v>6</v>
      </c>
      <c r="B10" s="137">
        <f t="shared" si="0"/>
        <v>6</v>
      </c>
      <c r="C10" s="134" t="s">
        <v>303</v>
      </c>
      <c r="D10" s="138">
        <v>405</v>
      </c>
      <c r="E10" s="139">
        <v>1000</v>
      </c>
      <c r="F10" s="138">
        <v>17</v>
      </c>
      <c r="G10" s="139">
        <v>894.7368421052631</v>
      </c>
      <c r="H10" s="138">
        <v>480</v>
      </c>
      <c r="I10" s="139">
        <v>1000</v>
      </c>
      <c r="J10" s="138">
        <v>579</v>
      </c>
      <c r="K10" s="139">
        <v>993.138936535163</v>
      </c>
      <c r="L10" s="138">
        <v>406</v>
      </c>
      <c r="M10" s="139">
        <v>835.3909465020575</v>
      </c>
      <c r="N10" s="138">
        <v>1887</v>
      </c>
      <c r="O10" s="139">
        <v>4723.266725142484</v>
      </c>
      <c r="Q10">
        <v>6</v>
      </c>
      <c r="R10" s="140">
        <f t="shared" si="1"/>
        <v>6</v>
      </c>
      <c r="S10" s="141" t="s">
        <v>330</v>
      </c>
      <c r="T10" s="199">
        <v>376</v>
      </c>
      <c r="U10" s="199">
        <v>793.2489451476793</v>
      </c>
      <c r="V10" s="199">
        <v>336</v>
      </c>
      <c r="W10" s="199">
        <v>852.7918781725888</v>
      </c>
      <c r="X10" s="142">
        <v>712</v>
      </c>
      <c r="Y10" s="143">
        <v>1646.040823320268</v>
      </c>
      <c r="AH10">
        <v>1646.040823320268</v>
      </c>
    </row>
    <row r="11" spans="1:34" ht="19.5" customHeight="1">
      <c r="A11">
        <v>7</v>
      </c>
      <c r="B11" s="137">
        <f t="shared" si="0"/>
        <v>7</v>
      </c>
      <c r="C11" s="134" t="s">
        <v>329</v>
      </c>
      <c r="D11" s="138">
        <v>300</v>
      </c>
      <c r="E11" s="139">
        <v>740.7407407407406</v>
      </c>
      <c r="F11" s="138">
        <v>19</v>
      </c>
      <c r="G11" s="139">
        <v>1000</v>
      </c>
      <c r="H11" s="138">
        <v>480</v>
      </c>
      <c r="I11" s="139">
        <v>1000</v>
      </c>
      <c r="J11" s="138">
        <v>579</v>
      </c>
      <c r="K11" s="139">
        <v>981.3559322033898</v>
      </c>
      <c r="L11" s="138">
        <v>496</v>
      </c>
      <c r="M11" s="139">
        <v>935.8490566037736</v>
      </c>
      <c r="N11" s="138">
        <v>1874</v>
      </c>
      <c r="O11" s="139">
        <v>4657.945729547904</v>
      </c>
      <c r="Q11">
        <v>7</v>
      </c>
      <c r="R11" s="140">
        <f t="shared" si="1"/>
        <v>7</v>
      </c>
      <c r="S11" s="141" t="s">
        <v>315</v>
      </c>
      <c r="T11" s="199">
        <v>386</v>
      </c>
      <c r="U11" s="199">
        <v>814.3459915611814</v>
      </c>
      <c r="V11" s="199">
        <v>295</v>
      </c>
      <c r="W11" s="199">
        <v>748.730964467005</v>
      </c>
      <c r="X11" s="142">
        <v>681</v>
      </c>
      <c r="Y11" s="143">
        <v>1563.0769560281865</v>
      </c>
      <c r="AH11">
        <v>1563.0769560281865</v>
      </c>
    </row>
    <row r="12" spans="1:34" ht="19.5" customHeight="1">
      <c r="A12">
        <v>8</v>
      </c>
      <c r="B12" s="137">
        <f t="shared" si="0"/>
        <v>8</v>
      </c>
      <c r="C12" s="134" t="s">
        <v>299</v>
      </c>
      <c r="D12" s="138">
        <v>405</v>
      </c>
      <c r="E12" s="139">
        <v>1000</v>
      </c>
      <c r="F12" s="138">
        <v>18</v>
      </c>
      <c r="G12" s="139">
        <v>947.3684210526316</v>
      </c>
      <c r="H12" s="138">
        <v>420</v>
      </c>
      <c r="I12" s="139">
        <v>875</v>
      </c>
      <c r="J12" s="138">
        <v>590</v>
      </c>
      <c r="K12" s="139">
        <v>1000</v>
      </c>
      <c r="L12" s="138">
        <v>411</v>
      </c>
      <c r="M12" s="139">
        <v>775.4716981132076</v>
      </c>
      <c r="N12" s="138">
        <v>1844</v>
      </c>
      <c r="O12" s="139">
        <v>4597.8401191658395</v>
      </c>
      <c r="Q12">
        <v>8</v>
      </c>
      <c r="R12" s="140">
        <f t="shared" si="1"/>
        <v>8</v>
      </c>
      <c r="S12" s="141" t="s">
        <v>305</v>
      </c>
      <c r="T12" s="199">
        <v>324</v>
      </c>
      <c r="U12" s="199">
        <v>683.5443037974684</v>
      </c>
      <c r="V12" s="199">
        <v>310</v>
      </c>
      <c r="W12" s="199">
        <v>786.8020304568528</v>
      </c>
      <c r="X12" s="142">
        <v>634</v>
      </c>
      <c r="Y12" s="143">
        <v>1470.3463342543212</v>
      </c>
      <c r="AH12">
        <v>1470.3463342543212</v>
      </c>
    </row>
    <row r="13" spans="1:34" ht="19.5" customHeight="1">
      <c r="A13">
        <v>9</v>
      </c>
      <c r="B13" s="137">
        <f t="shared" si="0"/>
        <v>9</v>
      </c>
      <c r="C13" s="134" t="s">
        <v>298</v>
      </c>
      <c r="D13" s="138">
        <v>300</v>
      </c>
      <c r="E13" s="139">
        <v>740.7407407407406</v>
      </c>
      <c r="F13" s="138">
        <v>19</v>
      </c>
      <c r="G13" s="139">
        <v>1000</v>
      </c>
      <c r="H13" s="138">
        <v>480</v>
      </c>
      <c r="I13" s="139">
        <v>1000</v>
      </c>
      <c r="J13" s="138">
        <v>583</v>
      </c>
      <c r="K13" s="139">
        <v>1000</v>
      </c>
      <c r="L13" s="138">
        <v>406</v>
      </c>
      <c r="M13" s="139">
        <v>835.3909465020575</v>
      </c>
      <c r="N13" s="138">
        <v>1788</v>
      </c>
      <c r="O13" s="139">
        <v>4576.131687242799</v>
      </c>
      <c r="Q13">
        <v>9</v>
      </c>
      <c r="R13" s="144">
        <f t="shared" si="1"/>
      </c>
      <c r="S13" s="141" t="s">
        <v>310</v>
      </c>
      <c r="T13" s="199">
        <v>0</v>
      </c>
      <c r="U13" s="199">
        <v>0</v>
      </c>
      <c r="V13" s="199">
        <v>0</v>
      </c>
      <c r="W13" s="199">
        <v>0</v>
      </c>
      <c r="X13" s="142">
        <v>0</v>
      </c>
      <c r="Y13" s="143">
        <v>0</v>
      </c>
      <c r="AH13">
        <v>0</v>
      </c>
    </row>
    <row r="14" spans="1:34" ht="19.5" customHeight="1">
      <c r="A14">
        <v>10</v>
      </c>
      <c r="B14" s="137">
        <f t="shared" si="0"/>
        <v>10</v>
      </c>
      <c r="C14" s="134" t="s">
        <v>310</v>
      </c>
      <c r="D14" s="138">
        <v>300</v>
      </c>
      <c r="E14" s="139">
        <v>571.4285714285714</v>
      </c>
      <c r="F14" s="138">
        <v>18</v>
      </c>
      <c r="G14" s="139">
        <v>947.3684210526316</v>
      </c>
      <c r="H14" s="138">
        <v>540</v>
      </c>
      <c r="I14" s="139">
        <v>1000</v>
      </c>
      <c r="J14" s="138">
        <v>568</v>
      </c>
      <c r="K14" s="139">
        <v>954.6218487394958</v>
      </c>
      <c r="L14" s="138">
        <v>320</v>
      </c>
      <c r="M14" s="139">
        <v>879.1208791208791</v>
      </c>
      <c r="N14" s="138">
        <v>1746</v>
      </c>
      <c r="O14" s="139">
        <v>4352.539720341578</v>
      </c>
      <c r="Q14">
        <v>10</v>
      </c>
      <c r="R14" s="144">
        <f t="shared" si="1"/>
      </c>
      <c r="S14" s="141" t="s">
        <v>308</v>
      </c>
      <c r="T14" s="199">
        <v>0</v>
      </c>
      <c r="U14" s="199">
        <v>0</v>
      </c>
      <c r="V14" s="199">
        <v>0</v>
      </c>
      <c r="W14" s="199">
        <v>0</v>
      </c>
      <c r="X14" s="142">
        <v>0</v>
      </c>
      <c r="Y14" s="143">
        <v>0</v>
      </c>
      <c r="Z14" s="428"/>
      <c r="AA14" s="423" t="s">
        <v>292</v>
      </c>
      <c r="AH14">
        <v>0</v>
      </c>
    </row>
    <row r="15" spans="1:34" ht="19.5" customHeight="1">
      <c r="A15">
        <v>11</v>
      </c>
      <c r="B15" s="137">
        <f t="shared" si="0"/>
        <v>11</v>
      </c>
      <c r="C15" s="134" t="s">
        <v>306</v>
      </c>
      <c r="D15" s="138">
        <v>405</v>
      </c>
      <c r="E15" s="139">
        <v>771.4285714285714</v>
      </c>
      <c r="F15" s="138">
        <v>18</v>
      </c>
      <c r="G15" s="139">
        <v>947.3684210526316</v>
      </c>
      <c r="H15" s="138">
        <v>420</v>
      </c>
      <c r="I15" s="139">
        <v>777.7777777777778</v>
      </c>
      <c r="J15" s="138">
        <v>582</v>
      </c>
      <c r="K15" s="139">
        <v>978.1512605042017</v>
      </c>
      <c r="L15" s="138">
        <v>304</v>
      </c>
      <c r="M15" s="139">
        <v>835.1648351648352</v>
      </c>
      <c r="N15" s="138">
        <v>1729</v>
      </c>
      <c r="O15" s="139">
        <v>4309.890865928018</v>
      </c>
      <c r="Q15">
        <v>11</v>
      </c>
      <c r="R15" s="144">
        <f t="shared" si="1"/>
      </c>
      <c r="S15" s="141" t="s">
        <v>306</v>
      </c>
      <c r="T15" s="199">
        <v>0</v>
      </c>
      <c r="U15" s="199">
        <v>0</v>
      </c>
      <c r="V15" s="199">
        <v>0</v>
      </c>
      <c r="W15" s="199">
        <v>0</v>
      </c>
      <c r="X15" s="142">
        <v>0</v>
      </c>
      <c r="Y15" s="143">
        <v>0</v>
      </c>
      <c r="Z15" s="428"/>
      <c r="AA15" s="423"/>
      <c r="AH15">
        <v>0</v>
      </c>
    </row>
    <row r="16" spans="1:34" ht="19.5" customHeight="1">
      <c r="A16">
        <v>12</v>
      </c>
      <c r="B16" s="137">
        <f t="shared" si="0"/>
        <v>12</v>
      </c>
      <c r="C16" s="134" t="s">
        <v>308</v>
      </c>
      <c r="D16" s="138">
        <v>405</v>
      </c>
      <c r="E16" s="139">
        <v>1000</v>
      </c>
      <c r="F16" s="138">
        <v>19</v>
      </c>
      <c r="G16" s="139">
        <v>1000</v>
      </c>
      <c r="H16" s="138">
        <v>180</v>
      </c>
      <c r="I16" s="139">
        <v>375</v>
      </c>
      <c r="J16" s="138">
        <v>574</v>
      </c>
      <c r="K16" s="139">
        <v>972.8813559322034</v>
      </c>
      <c r="L16" s="138">
        <v>465</v>
      </c>
      <c r="M16" s="139">
        <v>877.3584905660377</v>
      </c>
      <c r="N16" s="138">
        <v>1643</v>
      </c>
      <c r="O16" s="139">
        <v>4225.239846498242</v>
      </c>
      <c r="Q16">
        <v>12</v>
      </c>
      <c r="R16" s="144">
        <f t="shared" si="1"/>
      </c>
      <c r="S16" s="145" t="s">
        <v>298</v>
      </c>
      <c r="T16" s="200">
        <v>0</v>
      </c>
      <c r="U16" s="200">
        <v>0</v>
      </c>
      <c r="V16" s="200">
        <v>0</v>
      </c>
      <c r="W16" s="200">
        <v>0</v>
      </c>
      <c r="X16" s="146">
        <v>0</v>
      </c>
      <c r="Y16" s="147">
        <v>0</v>
      </c>
      <c r="AH16">
        <v>0</v>
      </c>
    </row>
    <row r="17" spans="1:15" ht="19.5" customHeight="1">
      <c r="A17">
        <v>13</v>
      </c>
      <c r="B17" s="137">
        <f t="shared" si="0"/>
        <v>13</v>
      </c>
      <c r="C17" s="134" t="s">
        <v>314</v>
      </c>
      <c r="D17" s="138">
        <v>300</v>
      </c>
      <c r="E17" s="139">
        <v>740.7407407407406</v>
      </c>
      <c r="F17" s="138">
        <v>16</v>
      </c>
      <c r="G17" s="139">
        <v>842.1052631578947</v>
      </c>
      <c r="H17" s="138">
        <v>420</v>
      </c>
      <c r="I17" s="139">
        <v>875</v>
      </c>
      <c r="J17" s="138">
        <v>566</v>
      </c>
      <c r="K17" s="139">
        <v>970.8404802744426</v>
      </c>
      <c r="L17" s="138">
        <v>361</v>
      </c>
      <c r="M17" s="139">
        <v>742.798353909465</v>
      </c>
      <c r="N17" s="138">
        <v>1663</v>
      </c>
      <c r="O17" s="139">
        <v>4171.484838082543</v>
      </c>
    </row>
    <row r="18" spans="1:15" ht="19.5" customHeight="1">
      <c r="A18">
        <v>14</v>
      </c>
      <c r="B18" s="137">
        <f t="shared" si="0"/>
        <v>14</v>
      </c>
      <c r="C18" s="134" t="s">
        <v>313</v>
      </c>
      <c r="D18" s="138">
        <v>300</v>
      </c>
      <c r="E18" s="139">
        <v>740.7407407407406</v>
      </c>
      <c r="F18" s="138">
        <v>17</v>
      </c>
      <c r="G18" s="139">
        <v>944.4444444444445</v>
      </c>
      <c r="H18" s="138">
        <v>480</v>
      </c>
      <c r="I18" s="139">
        <v>888.8888888888888</v>
      </c>
      <c r="J18" s="138">
        <v>583</v>
      </c>
      <c r="K18" s="139">
        <v>988.1355932203389</v>
      </c>
      <c r="L18" s="138">
        <v>285</v>
      </c>
      <c r="M18" s="139">
        <v>598.7394957983194</v>
      </c>
      <c r="N18" s="138">
        <v>1665</v>
      </c>
      <c r="O18" s="139">
        <v>4160.949163092732</v>
      </c>
    </row>
    <row r="19" spans="1:15" ht="19.5" customHeight="1">
      <c r="A19">
        <v>15</v>
      </c>
      <c r="B19" s="137">
        <f t="shared" si="0"/>
        <v>15</v>
      </c>
      <c r="C19" s="134" t="s">
        <v>300</v>
      </c>
      <c r="D19" s="138">
        <v>300</v>
      </c>
      <c r="E19" s="139">
        <v>740.7407407407406</v>
      </c>
      <c r="F19" s="138">
        <v>17</v>
      </c>
      <c r="G19" s="139">
        <v>894.7368421052631</v>
      </c>
      <c r="H19" s="138">
        <v>360</v>
      </c>
      <c r="I19" s="139">
        <v>750</v>
      </c>
      <c r="J19" s="138">
        <v>583</v>
      </c>
      <c r="K19" s="139">
        <v>988.1355932203389</v>
      </c>
      <c r="L19" s="138">
        <v>414</v>
      </c>
      <c r="M19" s="139">
        <v>781.1320754716982</v>
      </c>
      <c r="N19" s="138">
        <v>1674</v>
      </c>
      <c r="O19" s="139">
        <v>4154.745251538041</v>
      </c>
    </row>
    <row r="20" spans="1:15" ht="19.5" customHeight="1">
      <c r="A20">
        <v>16</v>
      </c>
      <c r="B20" s="137">
        <f t="shared" si="0"/>
        <v>16</v>
      </c>
      <c r="C20" s="134" t="s">
        <v>327</v>
      </c>
      <c r="D20" s="138">
        <v>210</v>
      </c>
      <c r="E20" s="139">
        <v>518.5185185185185</v>
      </c>
      <c r="F20" s="138">
        <v>17</v>
      </c>
      <c r="G20" s="139">
        <v>894.7368421052631</v>
      </c>
      <c r="H20" s="138">
        <v>420</v>
      </c>
      <c r="I20" s="139">
        <v>875</v>
      </c>
      <c r="J20" s="138">
        <v>577</v>
      </c>
      <c r="K20" s="139">
        <v>989.7084048027444</v>
      </c>
      <c r="L20" s="138">
        <v>417</v>
      </c>
      <c r="M20" s="139">
        <v>858.0246913580247</v>
      </c>
      <c r="N20" s="138">
        <v>1641</v>
      </c>
      <c r="O20" s="139">
        <v>4135.988456784551</v>
      </c>
    </row>
    <row r="21" spans="1:15" ht="19.5" customHeight="1">
      <c r="A21">
        <v>17</v>
      </c>
      <c r="B21" s="137">
        <f t="shared" si="0"/>
        <v>17</v>
      </c>
      <c r="C21" s="134" t="s">
        <v>371</v>
      </c>
      <c r="D21" s="138">
        <v>300</v>
      </c>
      <c r="E21" s="139">
        <v>740.7407407407406</v>
      </c>
      <c r="F21" s="138">
        <v>17</v>
      </c>
      <c r="G21" s="139">
        <v>944.4444444444445</v>
      </c>
      <c r="H21" s="138">
        <v>300</v>
      </c>
      <c r="I21" s="139">
        <v>555.5555555555555</v>
      </c>
      <c r="J21" s="138">
        <v>558</v>
      </c>
      <c r="K21" s="139">
        <v>945.7627118644067</v>
      </c>
      <c r="L21" s="138">
        <v>405</v>
      </c>
      <c r="M21" s="139">
        <v>850.8403361344538</v>
      </c>
      <c r="N21" s="138">
        <v>1580</v>
      </c>
      <c r="O21" s="139">
        <v>4037.343788739601</v>
      </c>
    </row>
    <row r="22" spans="1:15" ht="19.5" customHeight="1">
      <c r="A22">
        <v>18</v>
      </c>
      <c r="B22" s="137">
        <f t="shared" si="0"/>
        <v>18</v>
      </c>
      <c r="C22" s="134" t="s">
        <v>328</v>
      </c>
      <c r="D22" s="138">
        <v>210</v>
      </c>
      <c r="E22" s="139">
        <v>400</v>
      </c>
      <c r="F22" s="138">
        <v>16</v>
      </c>
      <c r="G22" s="139">
        <v>842.1052631578947</v>
      </c>
      <c r="H22" s="138">
        <v>540</v>
      </c>
      <c r="I22" s="139">
        <v>1000</v>
      </c>
      <c r="J22" s="138">
        <v>550</v>
      </c>
      <c r="K22" s="139">
        <v>924.3697478991597</v>
      </c>
      <c r="L22" s="138">
        <v>282</v>
      </c>
      <c r="M22" s="139">
        <v>774.7252747252747</v>
      </c>
      <c r="N22" s="138">
        <v>1598</v>
      </c>
      <c r="O22" s="139">
        <v>3941.200285782329</v>
      </c>
    </row>
    <row r="23" spans="1:15" ht="19.5" customHeight="1">
      <c r="A23">
        <v>19</v>
      </c>
      <c r="B23" s="137">
        <f t="shared" si="0"/>
        <v>19</v>
      </c>
      <c r="C23" s="134" t="s">
        <v>296</v>
      </c>
      <c r="D23" s="138">
        <v>210</v>
      </c>
      <c r="E23" s="139">
        <v>400</v>
      </c>
      <c r="F23" s="138">
        <v>15</v>
      </c>
      <c r="G23" s="139">
        <v>789.4736842105264</v>
      </c>
      <c r="H23" s="138">
        <v>420</v>
      </c>
      <c r="I23" s="139">
        <v>777.7777777777778</v>
      </c>
      <c r="J23" s="138">
        <v>533</v>
      </c>
      <c r="K23" s="139">
        <v>895.7983193277312</v>
      </c>
      <c r="L23" s="138">
        <v>363</v>
      </c>
      <c r="M23" s="139">
        <v>997.2527472527472</v>
      </c>
      <c r="N23" s="138">
        <v>1541</v>
      </c>
      <c r="O23" s="139">
        <v>3860.3025285687827</v>
      </c>
    </row>
    <row r="24" spans="1:15" ht="19.5" customHeight="1">
      <c r="A24">
        <v>20</v>
      </c>
      <c r="B24" s="137">
        <f t="shared" si="0"/>
        <v>20</v>
      </c>
      <c r="C24" s="134" t="s">
        <v>392</v>
      </c>
      <c r="D24" s="138">
        <v>210</v>
      </c>
      <c r="E24" s="139">
        <v>518.5185185185185</v>
      </c>
      <c r="F24" s="138">
        <v>17</v>
      </c>
      <c r="G24" s="139">
        <v>894.7368421052631</v>
      </c>
      <c r="H24" s="138">
        <v>420</v>
      </c>
      <c r="I24" s="139">
        <v>875</v>
      </c>
      <c r="J24" s="138">
        <v>562</v>
      </c>
      <c r="K24" s="139">
        <v>952.542372881356</v>
      </c>
      <c r="L24" s="138">
        <v>321</v>
      </c>
      <c r="M24" s="139">
        <v>605.6603773584906</v>
      </c>
      <c r="N24" s="138">
        <v>1530</v>
      </c>
      <c r="O24" s="139">
        <v>3846.458110863628</v>
      </c>
    </row>
    <row r="25" spans="1:15" ht="19.5" customHeight="1">
      <c r="A25">
        <v>21</v>
      </c>
      <c r="B25" s="137">
        <f t="shared" si="0"/>
        <v>21</v>
      </c>
      <c r="C25" s="134" t="s">
        <v>320</v>
      </c>
      <c r="D25" s="138">
        <v>210</v>
      </c>
      <c r="E25" s="139">
        <v>518.5185185185185</v>
      </c>
      <c r="F25" s="138">
        <v>14</v>
      </c>
      <c r="G25" s="139">
        <v>777.7777777777778</v>
      </c>
      <c r="H25" s="138">
        <v>360</v>
      </c>
      <c r="I25" s="139">
        <v>666.6666666666666</v>
      </c>
      <c r="J25" s="138">
        <v>581</v>
      </c>
      <c r="K25" s="139">
        <v>984.7457627118645</v>
      </c>
      <c r="L25" s="138">
        <v>410</v>
      </c>
      <c r="M25" s="139">
        <v>861.344537815126</v>
      </c>
      <c r="N25" s="138">
        <v>1575</v>
      </c>
      <c r="O25" s="139">
        <v>3809.053263489953</v>
      </c>
    </row>
    <row r="26" spans="1:15" ht="19.5" customHeight="1">
      <c r="A26">
        <v>22</v>
      </c>
      <c r="B26" s="137">
        <f t="shared" si="0"/>
        <v>22</v>
      </c>
      <c r="C26" s="134" t="s">
        <v>331</v>
      </c>
      <c r="D26" s="138">
        <v>300</v>
      </c>
      <c r="E26" s="139">
        <v>740.7407407407406</v>
      </c>
      <c r="F26" s="138">
        <v>18</v>
      </c>
      <c r="G26" s="139">
        <v>1000</v>
      </c>
      <c r="H26" s="138">
        <v>300</v>
      </c>
      <c r="I26" s="139">
        <v>555.5555555555555</v>
      </c>
      <c r="J26" s="138">
        <v>565</v>
      </c>
      <c r="K26" s="139">
        <v>957.6271186440678</v>
      </c>
      <c r="L26" s="138">
        <v>263</v>
      </c>
      <c r="M26" s="139">
        <v>552.5210084033614</v>
      </c>
      <c r="N26" s="138">
        <v>1446</v>
      </c>
      <c r="O26" s="139">
        <v>3806.4444233437252</v>
      </c>
    </row>
    <row r="27" spans="1:15" ht="19.5" customHeight="1">
      <c r="A27">
        <v>23</v>
      </c>
      <c r="B27" s="137">
        <f t="shared" si="0"/>
        <v>23</v>
      </c>
      <c r="C27" s="134" t="s">
        <v>318</v>
      </c>
      <c r="D27" s="138">
        <v>300</v>
      </c>
      <c r="E27" s="139">
        <v>740.7407407407406</v>
      </c>
      <c r="F27" s="138">
        <v>16</v>
      </c>
      <c r="G27" s="139">
        <v>888.8888888888888</v>
      </c>
      <c r="H27" s="138">
        <v>420</v>
      </c>
      <c r="I27" s="139">
        <v>777.7777777777778</v>
      </c>
      <c r="J27" s="138">
        <v>562</v>
      </c>
      <c r="K27" s="139">
        <v>952.542372881356</v>
      </c>
      <c r="L27" s="138">
        <v>209</v>
      </c>
      <c r="M27" s="139">
        <v>439.07563025210084</v>
      </c>
      <c r="N27" s="138">
        <v>1507</v>
      </c>
      <c r="O27" s="139">
        <v>3799.0254105408644</v>
      </c>
    </row>
    <row r="28" spans="1:15" ht="19.5" customHeight="1">
      <c r="A28">
        <v>24</v>
      </c>
      <c r="B28" s="137">
        <f t="shared" si="0"/>
        <v>24</v>
      </c>
      <c r="C28" s="134" t="s">
        <v>301</v>
      </c>
      <c r="D28" s="138">
        <v>210</v>
      </c>
      <c r="E28" s="139">
        <v>400</v>
      </c>
      <c r="F28" s="138">
        <v>17</v>
      </c>
      <c r="G28" s="139">
        <v>894.7368421052631</v>
      </c>
      <c r="H28" s="138">
        <v>420</v>
      </c>
      <c r="I28" s="139">
        <v>777.7777777777778</v>
      </c>
      <c r="J28" s="138">
        <v>519</v>
      </c>
      <c r="K28" s="139">
        <v>872.2689075630252</v>
      </c>
      <c r="L28" s="138">
        <v>310</v>
      </c>
      <c r="M28" s="139">
        <v>851.6483516483516</v>
      </c>
      <c r="N28" s="138">
        <v>1476</v>
      </c>
      <c r="O28" s="139">
        <v>3796.4318790944176</v>
      </c>
    </row>
    <row r="29" spans="1:15" ht="19.5" customHeight="1">
      <c r="A29">
        <v>25</v>
      </c>
      <c r="B29" s="137">
        <f t="shared" si="0"/>
        <v>25</v>
      </c>
      <c r="C29" s="134" t="s">
        <v>379</v>
      </c>
      <c r="D29" s="138">
        <v>210</v>
      </c>
      <c r="E29" s="139">
        <v>400</v>
      </c>
      <c r="F29" s="138">
        <v>17</v>
      </c>
      <c r="G29" s="139">
        <v>894.7368421052631</v>
      </c>
      <c r="H29" s="138">
        <v>420</v>
      </c>
      <c r="I29" s="139">
        <v>777.7777777777778</v>
      </c>
      <c r="J29" s="138">
        <v>517</v>
      </c>
      <c r="K29" s="139">
        <v>868.9075630252102</v>
      </c>
      <c r="L29" s="138">
        <v>305</v>
      </c>
      <c r="M29" s="139">
        <v>837.9120879120879</v>
      </c>
      <c r="N29" s="138">
        <v>1469</v>
      </c>
      <c r="O29" s="139">
        <v>3779.3342708203386</v>
      </c>
    </row>
    <row r="30" spans="1:15" ht="19.5" customHeight="1">
      <c r="A30">
        <v>26</v>
      </c>
      <c r="B30" s="137">
        <f t="shared" si="0"/>
        <v>26</v>
      </c>
      <c r="C30" s="134" t="s">
        <v>319</v>
      </c>
      <c r="D30" s="138">
        <v>300</v>
      </c>
      <c r="E30" s="139">
        <v>571.4285714285714</v>
      </c>
      <c r="F30" s="138">
        <v>16</v>
      </c>
      <c r="G30" s="139">
        <v>842.1052631578947</v>
      </c>
      <c r="H30" s="138">
        <v>360</v>
      </c>
      <c r="I30" s="139">
        <v>666.6666666666666</v>
      </c>
      <c r="J30" s="138">
        <v>576</v>
      </c>
      <c r="K30" s="139">
        <v>968.0672268907563</v>
      </c>
      <c r="L30" s="138">
        <v>264</v>
      </c>
      <c r="M30" s="139">
        <v>725.2747252747253</v>
      </c>
      <c r="N30" s="138">
        <v>1516</v>
      </c>
      <c r="O30" s="139">
        <v>3773.5424534186145</v>
      </c>
    </row>
    <row r="31" spans="1:15" ht="19.5" customHeight="1">
      <c r="A31">
        <v>27</v>
      </c>
      <c r="B31" s="137">
        <f t="shared" si="0"/>
        <v>27</v>
      </c>
      <c r="C31" s="134" t="s">
        <v>369</v>
      </c>
      <c r="D31" s="138">
        <v>0</v>
      </c>
      <c r="E31" s="139">
        <v>0</v>
      </c>
      <c r="F31" s="138">
        <v>18</v>
      </c>
      <c r="G31" s="139">
        <v>1000</v>
      </c>
      <c r="H31" s="138">
        <v>420</v>
      </c>
      <c r="I31" s="139">
        <v>777.7777777777778</v>
      </c>
      <c r="J31" s="138">
        <v>580</v>
      </c>
      <c r="K31" s="139">
        <v>983.0508474576271</v>
      </c>
      <c r="L31" s="138">
        <v>476</v>
      </c>
      <c r="M31" s="139">
        <v>1000</v>
      </c>
      <c r="N31" s="138">
        <v>1494</v>
      </c>
      <c r="O31" s="139">
        <v>3760.828625235405</v>
      </c>
    </row>
    <row r="32" spans="1:15" ht="19.5" customHeight="1">
      <c r="A32">
        <v>28</v>
      </c>
      <c r="B32" s="137">
        <f t="shared" si="0"/>
        <v>28</v>
      </c>
      <c r="C32" s="134" t="s">
        <v>302</v>
      </c>
      <c r="D32" s="138">
        <v>300</v>
      </c>
      <c r="E32" s="139">
        <v>740.7407407407406</v>
      </c>
      <c r="F32" s="138">
        <v>18</v>
      </c>
      <c r="G32" s="139">
        <v>947.3684210526316</v>
      </c>
      <c r="H32" s="138">
        <v>300</v>
      </c>
      <c r="I32" s="139">
        <v>625</v>
      </c>
      <c r="J32" s="138">
        <v>452</v>
      </c>
      <c r="K32" s="139">
        <v>775.3001715265866</v>
      </c>
      <c r="L32" s="138">
        <v>284</v>
      </c>
      <c r="M32" s="139">
        <v>584.3621399176955</v>
      </c>
      <c r="N32" s="138">
        <v>1354</v>
      </c>
      <c r="O32" s="139">
        <v>3672.7714732376544</v>
      </c>
    </row>
    <row r="33" spans="1:15" ht="19.5" customHeight="1">
      <c r="A33">
        <v>29</v>
      </c>
      <c r="B33" s="137">
        <f t="shared" si="0"/>
        <v>29</v>
      </c>
      <c r="C33" s="134" t="s">
        <v>326</v>
      </c>
      <c r="D33" s="138">
        <v>210</v>
      </c>
      <c r="E33" s="139">
        <v>400</v>
      </c>
      <c r="F33" s="138">
        <v>17</v>
      </c>
      <c r="G33" s="139">
        <v>894.7368421052631</v>
      </c>
      <c r="H33" s="138">
        <v>360</v>
      </c>
      <c r="I33" s="139">
        <v>666.6666666666666</v>
      </c>
      <c r="J33" s="138">
        <v>541</v>
      </c>
      <c r="K33" s="139">
        <v>909.2436974789916</v>
      </c>
      <c r="L33" s="138">
        <v>266</v>
      </c>
      <c r="M33" s="139">
        <v>730.7692307692307</v>
      </c>
      <c r="N33" s="138">
        <v>1394</v>
      </c>
      <c r="O33" s="139">
        <v>3601.4164370201524</v>
      </c>
    </row>
    <row r="34" spans="1:15" ht="19.5" customHeight="1">
      <c r="A34">
        <v>30</v>
      </c>
      <c r="B34" s="137">
        <f t="shared" si="0"/>
        <v>30</v>
      </c>
      <c r="C34" s="134" t="s">
        <v>317</v>
      </c>
      <c r="D34" s="138">
        <v>210</v>
      </c>
      <c r="E34" s="139">
        <v>518.5185185185185</v>
      </c>
      <c r="F34" s="138">
        <v>15</v>
      </c>
      <c r="G34" s="139">
        <v>833.3333333333334</v>
      </c>
      <c r="H34" s="138">
        <v>300</v>
      </c>
      <c r="I34" s="139">
        <v>555.5555555555555</v>
      </c>
      <c r="J34" s="138">
        <v>542</v>
      </c>
      <c r="K34" s="139">
        <v>918.6440677966101</v>
      </c>
      <c r="L34" s="138">
        <v>310</v>
      </c>
      <c r="M34" s="139">
        <v>651.2605042016806</v>
      </c>
      <c r="N34" s="138">
        <v>1377</v>
      </c>
      <c r="O34" s="139">
        <v>3477.3119794056984</v>
      </c>
    </row>
    <row r="35" spans="1:15" ht="19.5" customHeight="1">
      <c r="A35">
        <v>31</v>
      </c>
      <c r="B35" s="137">
        <f t="shared" si="0"/>
        <v>31</v>
      </c>
      <c r="C35" s="134" t="s">
        <v>381</v>
      </c>
      <c r="D35" s="138">
        <v>135</v>
      </c>
      <c r="E35" s="139">
        <v>333.3333333333333</v>
      </c>
      <c r="F35" s="138">
        <v>11</v>
      </c>
      <c r="G35" s="139">
        <v>578.9473684210526</v>
      </c>
      <c r="H35" s="138">
        <v>240</v>
      </c>
      <c r="I35" s="139">
        <v>500</v>
      </c>
      <c r="J35" s="138">
        <v>547</v>
      </c>
      <c r="K35" s="139">
        <v>938.2504288164666</v>
      </c>
      <c r="L35" s="138">
        <v>241</v>
      </c>
      <c r="M35" s="139">
        <v>495.8847736625515</v>
      </c>
      <c r="N35" s="138">
        <v>1174</v>
      </c>
      <c r="O35" s="139">
        <v>2846.4159042334045</v>
      </c>
    </row>
    <row r="36" spans="1:15" ht="19.5" customHeight="1">
      <c r="A36">
        <v>32</v>
      </c>
      <c r="B36" s="137">
        <f t="shared" si="0"/>
        <v>32</v>
      </c>
      <c r="C36" s="134" t="s">
        <v>373</v>
      </c>
      <c r="D36" s="138">
        <v>210</v>
      </c>
      <c r="E36" s="139">
        <v>518.5185185185185</v>
      </c>
      <c r="F36" s="138">
        <v>10</v>
      </c>
      <c r="G36" s="139">
        <v>555.5555555555555</v>
      </c>
      <c r="H36" s="138">
        <v>180</v>
      </c>
      <c r="I36" s="139">
        <v>333.3333333333333</v>
      </c>
      <c r="J36" s="138">
        <v>498</v>
      </c>
      <c r="K36" s="139">
        <v>844.0677966101695</v>
      </c>
      <c r="L36" s="138">
        <v>219</v>
      </c>
      <c r="M36" s="139">
        <v>460.08403361344534</v>
      </c>
      <c r="N36" s="138">
        <v>1117</v>
      </c>
      <c r="O36" s="139">
        <v>2711.559237631022</v>
      </c>
    </row>
    <row r="37" spans="1:15" ht="19.5" customHeight="1">
      <c r="A37">
        <v>33</v>
      </c>
      <c r="B37" s="137">
        <f t="shared" si="0"/>
        <v>33</v>
      </c>
      <c r="C37" s="134" t="s">
        <v>382</v>
      </c>
      <c r="D37" s="138">
        <v>75</v>
      </c>
      <c r="E37" s="139">
        <v>185.18518518518516</v>
      </c>
      <c r="F37" s="138">
        <v>5</v>
      </c>
      <c r="G37" s="139">
        <v>263.1578947368421</v>
      </c>
      <c r="H37" s="138">
        <v>60</v>
      </c>
      <c r="I37" s="139">
        <v>125</v>
      </c>
      <c r="J37" s="138">
        <v>471</v>
      </c>
      <c r="K37" s="139">
        <v>798.3050847457627</v>
      </c>
      <c r="L37" s="138">
        <v>290</v>
      </c>
      <c r="M37" s="139">
        <v>547.1698113207547</v>
      </c>
      <c r="N37" s="138">
        <v>901</v>
      </c>
      <c r="O37" s="139">
        <v>1918.8179759885445</v>
      </c>
    </row>
    <row r="38" spans="1:15" ht="19.5" customHeight="1">
      <c r="A38">
        <v>34</v>
      </c>
      <c r="B38" s="137">
        <f t="shared" si="0"/>
        <v>34</v>
      </c>
      <c r="C38" s="134" t="s">
        <v>394</v>
      </c>
      <c r="D38" s="138">
        <v>75</v>
      </c>
      <c r="E38" s="139">
        <v>185.18518518518516</v>
      </c>
      <c r="F38" s="138">
        <v>1</v>
      </c>
      <c r="G38" s="139">
        <v>52.63157894736842</v>
      </c>
      <c r="H38" s="138">
        <v>0</v>
      </c>
      <c r="I38" s="139">
        <v>0</v>
      </c>
      <c r="J38" s="138">
        <v>0</v>
      </c>
      <c r="K38" s="139">
        <v>0</v>
      </c>
      <c r="L38" s="138">
        <v>0</v>
      </c>
      <c r="M38" s="139">
        <v>0</v>
      </c>
      <c r="N38" s="138">
        <v>76</v>
      </c>
      <c r="O38" s="139">
        <v>237.81676413255357</v>
      </c>
    </row>
    <row r="39" spans="1:15" ht="19.5" customHeight="1">
      <c r="A39">
        <v>35</v>
      </c>
      <c r="B39" s="137">
        <f t="shared" si="0"/>
      </c>
      <c r="C39" s="134"/>
      <c r="D39" s="138">
        <v>0</v>
      </c>
      <c r="E39" s="139">
        <v>0</v>
      </c>
      <c r="F39" s="138">
        <v>0</v>
      </c>
      <c r="G39" s="139">
        <v>0</v>
      </c>
      <c r="H39" s="138">
        <v>0</v>
      </c>
      <c r="I39" s="139">
        <v>0</v>
      </c>
      <c r="J39" s="138">
        <v>0</v>
      </c>
      <c r="K39" s="139">
        <v>0</v>
      </c>
      <c r="L39" s="138">
        <v>0</v>
      </c>
      <c r="M39" s="139">
        <v>0</v>
      </c>
      <c r="N39" s="138">
        <v>0</v>
      </c>
      <c r="O39" s="139">
        <v>0</v>
      </c>
    </row>
    <row r="40" spans="1:15" ht="19.5" customHeight="1">
      <c r="A40">
        <v>36</v>
      </c>
      <c r="B40" s="137">
        <f t="shared" si="0"/>
      </c>
      <c r="C40" s="134"/>
      <c r="D40" s="138">
        <v>0</v>
      </c>
      <c r="E40" s="139">
        <v>0</v>
      </c>
      <c r="F40" s="138">
        <v>0</v>
      </c>
      <c r="G40" s="139">
        <v>0</v>
      </c>
      <c r="H40" s="138">
        <v>0</v>
      </c>
      <c r="I40" s="139">
        <v>0</v>
      </c>
      <c r="J40" s="138">
        <v>0</v>
      </c>
      <c r="K40" s="139">
        <v>0</v>
      </c>
      <c r="L40" s="138">
        <v>0</v>
      </c>
      <c r="M40" s="139">
        <v>0</v>
      </c>
      <c r="N40" s="138">
        <v>0</v>
      </c>
      <c r="O40" s="139">
        <v>0</v>
      </c>
    </row>
    <row r="41" spans="1:15" ht="19.5" customHeight="1">
      <c r="A41">
        <v>37</v>
      </c>
      <c r="B41" s="137">
        <f t="shared" si="0"/>
      </c>
      <c r="C41" s="134"/>
      <c r="D41" s="138">
        <v>0</v>
      </c>
      <c r="E41" s="139">
        <v>0</v>
      </c>
      <c r="F41" s="138">
        <v>0</v>
      </c>
      <c r="G41" s="139">
        <v>0</v>
      </c>
      <c r="H41" s="138">
        <v>0</v>
      </c>
      <c r="I41" s="139">
        <v>0</v>
      </c>
      <c r="J41" s="138">
        <v>0</v>
      </c>
      <c r="K41" s="139">
        <v>0</v>
      </c>
      <c r="L41" s="138">
        <v>0</v>
      </c>
      <c r="M41" s="139">
        <v>0</v>
      </c>
      <c r="N41" s="138">
        <v>0</v>
      </c>
      <c r="O41" s="139">
        <v>0</v>
      </c>
    </row>
    <row r="42" spans="1:15" ht="19.5" customHeight="1">
      <c r="A42">
        <v>38</v>
      </c>
      <c r="B42" s="137">
        <f t="shared" si="0"/>
      </c>
      <c r="C42" s="134"/>
      <c r="D42" s="138">
        <v>0</v>
      </c>
      <c r="E42" s="139">
        <v>0</v>
      </c>
      <c r="F42" s="138">
        <v>0</v>
      </c>
      <c r="G42" s="139">
        <v>0</v>
      </c>
      <c r="H42" s="138">
        <v>0</v>
      </c>
      <c r="I42" s="139">
        <v>0</v>
      </c>
      <c r="J42" s="138">
        <v>0</v>
      </c>
      <c r="K42" s="139">
        <v>0</v>
      </c>
      <c r="L42" s="138">
        <v>0</v>
      </c>
      <c r="M42" s="139">
        <v>0</v>
      </c>
      <c r="N42" s="138">
        <v>0</v>
      </c>
      <c r="O42" s="139">
        <v>0</v>
      </c>
    </row>
    <row r="43" spans="1:15" ht="19.5" customHeight="1">
      <c r="A43">
        <v>39</v>
      </c>
      <c r="B43" s="137">
        <f t="shared" si="0"/>
      </c>
      <c r="C43" s="134"/>
      <c r="D43" s="138">
        <v>0</v>
      </c>
      <c r="E43" s="139">
        <v>0</v>
      </c>
      <c r="F43" s="138">
        <v>0</v>
      </c>
      <c r="G43" s="139">
        <v>0</v>
      </c>
      <c r="H43" s="138">
        <v>0</v>
      </c>
      <c r="I43" s="139">
        <v>0</v>
      </c>
      <c r="J43" s="138">
        <v>0</v>
      </c>
      <c r="K43" s="139">
        <v>0</v>
      </c>
      <c r="L43" s="138">
        <v>0</v>
      </c>
      <c r="M43" s="139">
        <v>0</v>
      </c>
      <c r="N43" s="138">
        <v>0</v>
      </c>
      <c r="O43" s="139">
        <v>0</v>
      </c>
    </row>
    <row r="44" spans="1:15" ht="19.5" customHeight="1">
      <c r="A44">
        <v>40</v>
      </c>
      <c r="B44" s="137">
        <f t="shared" si="0"/>
      </c>
      <c r="C44" s="134"/>
      <c r="D44" s="138">
        <v>0</v>
      </c>
      <c r="E44" s="139">
        <v>0</v>
      </c>
      <c r="F44" s="138">
        <v>0</v>
      </c>
      <c r="G44" s="139">
        <v>0</v>
      </c>
      <c r="H44" s="138">
        <v>0</v>
      </c>
      <c r="I44" s="139">
        <v>0</v>
      </c>
      <c r="J44" s="138">
        <v>0</v>
      </c>
      <c r="K44" s="139">
        <v>0</v>
      </c>
      <c r="L44" s="138">
        <v>0</v>
      </c>
      <c r="M44" s="139">
        <v>0</v>
      </c>
      <c r="N44" s="138">
        <v>0</v>
      </c>
      <c r="O44" s="139">
        <v>0</v>
      </c>
    </row>
    <row r="45" spans="1:15" ht="19.5" customHeight="1">
      <c r="A45">
        <v>41</v>
      </c>
      <c r="B45" s="137">
        <f t="shared" si="0"/>
      </c>
      <c r="C45" s="134"/>
      <c r="D45" s="138">
        <v>0</v>
      </c>
      <c r="E45" s="139">
        <v>0</v>
      </c>
      <c r="F45" s="138">
        <v>0</v>
      </c>
      <c r="G45" s="139">
        <v>0</v>
      </c>
      <c r="H45" s="138">
        <v>0</v>
      </c>
      <c r="I45" s="139">
        <v>0</v>
      </c>
      <c r="J45" s="138">
        <v>0</v>
      </c>
      <c r="K45" s="139">
        <v>0</v>
      </c>
      <c r="L45" s="138">
        <v>0</v>
      </c>
      <c r="M45" s="139">
        <v>0</v>
      </c>
      <c r="N45" s="138">
        <v>0</v>
      </c>
      <c r="O45" s="139">
        <v>0</v>
      </c>
    </row>
    <row r="46" spans="1:15" ht="19.5" customHeight="1">
      <c r="A46">
        <v>42</v>
      </c>
      <c r="B46" s="137">
        <f t="shared" si="0"/>
      </c>
      <c r="C46" s="134"/>
      <c r="D46" s="138">
        <v>0</v>
      </c>
      <c r="E46" s="139">
        <v>0</v>
      </c>
      <c r="F46" s="138">
        <v>0</v>
      </c>
      <c r="G46" s="139">
        <v>0</v>
      </c>
      <c r="H46" s="138">
        <v>0</v>
      </c>
      <c r="I46" s="139">
        <v>0</v>
      </c>
      <c r="J46" s="138">
        <v>0</v>
      </c>
      <c r="K46" s="139">
        <v>0</v>
      </c>
      <c r="L46" s="138">
        <v>0</v>
      </c>
      <c r="M46" s="139">
        <v>0</v>
      </c>
      <c r="N46" s="138">
        <v>0</v>
      </c>
      <c r="O46" s="139">
        <v>0</v>
      </c>
    </row>
    <row r="47" spans="1:15" ht="19.5" customHeight="1">
      <c r="A47">
        <v>43</v>
      </c>
      <c r="B47" s="137">
        <f t="shared" si="0"/>
      </c>
      <c r="C47" s="134"/>
      <c r="D47" s="138">
        <v>0</v>
      </c>
      <c r="E47" s="139">
        <v>0</v>
      </c>
      <c r="F47" s="138">
        <v>0</v>
      </c>
      <c r="G47" s="139">
        <v>0</v>
      </c>
      <c r="H47" s="138">
        <v>0</v>
      </c>
      <c r="I47" s="139">
        <v>0</v>
      </c>
      <c r="J47" s="138">
        <v>0</v>
      </c>
      <c r="K47" s="139">
        <v>0</v>
      </c>
      <c r="L47" s="138">
        <v>0</v>
      </c>
      <c r="M47" s="139">
        <v>0</v>
      </c>
      <c r="N47" s="138">
        <v>0</v>
      </c>
      <c r="O47" s="139">
        <v>0</v>
      </c>
    </row>
    <row r="48" spans="1:15" ht="19.5" customHeight="1">
      <c r="A48">
        <v>44</v>
      </c>
      <c r="B48" s="137">
        <f t="shared" si="0"/>
      </c>
      <c r="C48" s="134"/>
      <c r="D48" s="138">
        <v>0</v>
      </c>
      <c r="E48" s="139">
        <v>0</v>
      </c>
      <c r="F48" s="138">
        <v>0</v>
      </c>
      <c r="G48" s="139">
        <v>0</v>
      </c>
      <c r="H48" s="138">
        <v>0</v>
      </c>
      <c r="I48" s="139">
        <v>0</v>
      </c>
      <c r="J48" s="138">
        <v>0</v>
      </c>
      <c r="K48" s="139">
        <v>0</v>
      </c>
      <c r="L48" s="138">
        <v>0</v>
      </c>
      <c r="M48" s="139">
        <v>0</v>
      </c>
      <c r="N48" s="138">
        <v>0</v>
      </c>
      <c r="O48" s="139">
        <v>0</v>
      </c>
    </row>
    <row r="49" spans="1:15" ht="19.5" customHeight="1">
      <c r="A49">
        <v>45</v>
      </c>
      <c r="B49" s="137">
        <f t="shared" si="0"/>
      </c>
      <c r="C49" s="134"/>
      <c r="D49" s="138">
        <v>0</v>
      </c>
      <c r="E49" s="139">
        <v>0</v>
      </c>
      <c r="F49" s="138">
        <v>0</v>
      </c>
      <c r="G49" s="139">
        <v>0</v>
      </c>
      <c r="H49" s="138">
        <v>0</v>
      </c>
      <c r="I49" s="139">
        <v>0</v>
      </c>
      <c r="J49" s="138">
        <v>0</v>
      </c>
      <c r="K49" s="139">
        <v>0</v>
      </c>
      <c r="L49" s="138">
        <v>0</v>
      </c>
      <c r="M49" s="139">
        <v>0</v>
      </c>
      <c r="N49" s="138">
        <v>0</v>
      </c>
      <c r="O49" s="139">
        <v>0</v>
      </c>
    </row>
    <row r="50" spans="1:15" ht="19.5" customHeight="1">
      <c r="A50">
        <v>46</v>
      </c>
      <c r="B50" s="137">
        <f t="shared" si="0"/>
      </c>
      <c r="C50" s="134"/>
      <c r="D50" s="138">
        <v>0</v>
      </c>
      <c r="E50" s="139">
        <v>0</v>
      </c>
      <c r="F50" s="138">
        <v>0</v>
      </c>
      <c r="G50" s="139">
        <v>0</v>
      </c>
      <c r="H50" s="138">
        <v>0</v>
      </c>
      <c r="I50" s="139">
        <v>0</v>
      </c>
      <c r="J50" s="138">
        <v>0</v>
      </c>
      <c r="K50" s="139">
        <v>0</v>
      </c>
      <c r="L50" s="138">
        <v>0</v>
      </c>
      <c r="M50" s="139">
        <v>0</v>
      </c>
      <c r="N50" s="138">
        <v>0</v>
      </c>
      <c r="O50" s="139">
        <v>0</v>
      </c>
    </row>
    <row r="51" spans="1:15" ht="19.5" customHeight="1">
      <c r="A51">
        <v>47</v>
      </c>
      <c r="B51" s="137">
        <f t="shared" si="0"/>
      </c>
      <c r="C51" s="134"/>
      <c r="D51" s="138">
        <v>0</v>
      </c>
      <c r="E51" s="139">
        <v>0</v>
      </c>
      <c r="F51" s="138">
        <v>0</v>
      </c>
      <c r="G51" s="139">
        <v>0</v>
      </c>
      <c r="H51" s="138">
        <v>0</v>
      </c>
      <c r="I51" s="139">
        <v>0</v>
      </c>
      <c r="J51" s="138">
        <v>0</v>
      </c>
      <c r="K51" s="139">
        <v>0</v>
      </c>
      <c r="L51" s="138">
        <v>0</v>
      </c>
      <c r="M51" s="139">
        <v>0</v>
      </c>
      <c r="N51" s="138">
        <v>0</v>
      </c>
      <c r="O51" s="139">
        <v>0</v>
      </c>
    </row>
    <row r="52" spans="1:15" ht="19.5" customHeight="1">
      <c r="A52">
        <v>48</v>
      </c>
      <c r="B52" s="137">
        <f t="shared" si="0"/>
      </c>
      <c r="C52" s="134"/>
      <c r="D52" s="138">
        <v>0</v>
      </c>
      <c r="E52" s="139">
        <v>0</v>
      </c>
      <c r="F52" s="138">
        <v>0</v>
      </c>
      <c r="G52" s="139">
        <v>0</v>
      </c>
      <c r="H52" s="138">
        <v>0</v>
      </c>
      <c r="I52" s="139">
        <v>0</v>
      </c>
      <c r="J52" s="138">
        <v>0</v>
      </c>
      <c r="K52" s="139">
        <v>0</v>
      </c>
      <c r="L52" s="138">
        <v>0</v>
      </c>
      <c r="M52" s="139">
        <v>0</v>
      </c>
      <c r="N52" s="138">
        <v>0</v>
      </c>
      <c r="O52" s="139">
        <v>0</v>
      </c>
    </row>
  </sheetData>
  <mergeCells count="19">
    <mergeCell ref="AA14:AA15"/>
    <mergeCell ref="B2:O2"/>
    <mergeCell ref="R2:Y2"/>
    <mergeCell ref="Z14:Z15"/>
    <mergeCell ref="D3:E3"/>
    <mergeCell ref="H3:I3"/>
    <mergeCell ref="J3:K3"/>
    <mergeCell ref="L3:M3"/>
    <mergeCell ref="N3:N4"/>
    <mergeCell ref="O3:O4"/>
    <mergeCell ref="X3:X4"/>
    <mergeCell ref="Y3:Y4"/>
    <mergeCell ref="C3:C4"/>
    <mergeCell ref="B3:B4"/>
    <mergeCell ref="S3:S4"/>
    <mergeCell ref="R3:R4"/>
    <mergeCell ref="F3:G3"/>
    <mergeCell ref="T3:U3"/>
    <mergeCell ref="V3:W3"/>
  </mergeCells>
  <printOptions/>
  <pageMargins left="0.64" right="0.63" top="0.67" bottom="0.66" header="0.512" footer="0.512"/>
  <pageSetup fitToHeight="1" fitToWidth="1" horizontalDpi="600" verticalDpi="600" orientation="portrait" paperSize="9" r:id="rId2"/>
  <rowBreaks count="1" manualBreakCount="1">
    <brk id="5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9"/>
  <sheetViews>
    <sheetView zoomScale="75" zoomScaleNormal="75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F4" sqref="F4"/>
    </sheetView>
  </sheetViews>
  <sheetFormatPr defaultColWidth="9.00390625" defaultRowHeight="13.5"/>
  <cols>
    <col min="1" max="1" width="3.25390625" style="0" hidden="1" customWidth="1"/>
    <col min="2" max="2" width="5.375" style="0" customWidth="1"/>
    <col min="3" max="3" width="15.625" style="0" customWidth="1"/>
    <col min="4" max="4" width="9.50390625" style="326" customWidth="1"/>
    <col min="5" max="7" width="9.50390625" style="331" customWidth="1"/>
    <col min="8" max="8" width="9.00390625" style="326" customWidth="1"/>
    <col min="9" max="9" width="9.00390625" style="331" customWidth="1"/>
    <col min="10" max="10" width="9.00390625" style="326" customWidth="1"/>
    <col min="11" max="11" width="9.00390625" style="331" customWidth="1"/>
  </cols>
  <sheetData>
    <row r="1" spans="2:7" ht="18.75" thickBot="1">
      <c r="B1" s="130" t="s">
        <v>364</v>
      </c>
      <c r="C1" s="303"/>
      <c r="D1" s="304"/>
      <c r="E1" s="327"/>
      <c r="F1" s="327"/>
      <c r="G1" s="327"/>
    </row>
    <row r="2" spans="2:14" ht="13.5">
      <c r="B2" s="435" t="s">
        <v>5</v>
      </c>
      <c r="C2" s="433" t="s">
        <v>76</v>
      </c>
      <c r="D2" s="437" t="s">
        <v>293</v>
      </c>
      <c r="E2" s="438"/>
      <c r="F2" s="401" t="s">
        <v>294</v>
      </c>
      <c r="G2" s="403"/>
      <c r="H2" s="401" t="s">
        <v>358</v>
      </c>
      <c r="I2" s="403"/>
      <c r="J2" s="401" t="s">
        <v>217</v>
      </c>
      <c r="K2" s="403"/>
      <c r="M2" t="e">
        <f>VLOOKUP($C2,$M$4:$O$85,2)</f>
        <v>#N/A</v>
      </c>
      <c r="N2" t="e">
        <f>VLOOKUP($C2,$M$4:$O$85,3)</f>
        <v>#N/A</v>
      </c>
    </row>
    <row r="3" spans="2:14" ht="14.25" thickBot="1">
      <c r="B3" s="436"/>
      <c r="C3" s="434"/>
      <c r="D3" s="350" t="s">
        <v>97</v>
      </c>
      <c r="E3" s="351" t="s">
        <v>98</v>
      </c>
      <c r="F3" s="352" t="s">
        <v>97</v>
      </c>
      <c r="G3" s="353" t="s">
        <v>98</v>
      </c>
      <c r="H3" s="350" t="s">
        <v>97</v>
      </c>
      <c r="I3" s="351" t="s">
        <v>98</v>
      </c>
      <c r="J3" s="354" t="s">
        <v>97</v>
      </c>
      <c r="K3" s="353" t="s">
        <v>98</v>
      </c>
      <c r="M3" t="e">
        <f>IF(ISERROR(K3)=FALSE,I3+K3+G3,0)</f>
        <v>#VALUE!</v>
      </c>
      <c r="N3" t="e">
        <f>IF(ISERROR(L3)=FALSE,J3+L3+H3,0)</f>
        <v>#VALUE!</v>
      </c>
    </row>
    <row r="4" spans="1:11" ht="14.25">
      <c r="A4">
        <v>1</v>
      </c>
      <c r="B4" s="322">
        <v>1</v>
      </c>
      <c r="C4" s="323" t="s">
        <v>330</v>
      </c>
      <c r="D4" s="324">
        <v>738</v>
      </c>
      <c r="E4" s="328">
        <v>2777.777777777778</v>
      </c>
      <c r="F4" s="347">
        <v>1518</v>
      </c>
      <c r="G4" s="332">
        <v>4933.703618433675</v>
      </c>
      <c r="H4" s="324">
        <v>2043</v>
      </c>
      <c r="I4" s="328">
        <v>5000</v>
      </c>
      <c r="J4" s="325">
        <v>4299</v>
      </c>
      <c r="K4" s="332">
        <v>12711.481396211453</v>
      </c>
    </row>
    <row r="5" spans="1:11" ht="14.25">
      <c r="A5">
        <v>2</v>
      </c>
      <c r="B5" s="318">
        <f>IF(K5=0,"",(IF(J5=J4,(IF(K5=K4,B4,A5)),A5)))</f>
        <v>2</v>
      </c>
      <c r="C5" s="319" t="s">
        <v>305</v>
      </c>
      <c r="D5" s="314">
        <v>904</v>
      </c>
      <c r="E5" s="329">
        <v>3000</v>
      </c>
      <c r="F5" s="348">
        <v>1711</v>
      </c>
      <c r="G5" s="333">
        <v>4555.333905412294</v>
      </c>
      <c r="H5" s="314">
        <v>1958</v>
      </c>
      <c r="I5" s="329">
        <v>4864.830508474576</v>
      </c>
      <c r="J5" s="325">
        <v>4573</v>
      </c>
      <c r="K5" s="332">
        <v>12420.16441388687</v>
      </c>
    </row>
    <row r="6" spans="1:11" ht="14.25">
      <c r="A6">
        <v>3</v>
      </c>
      <c r="B6" s="318">
        <f aca="true" t="shared" si="0" ref="B6:B53">IF(K6=0,"",(IF(J6=J5,(IF(K6=K5,B5,A6)),A6)))</f>
        <v>3</v>
      </c>
      <c r="C6" s="319" t="s">
        <v>329</v>
      </c>
      <c r="D6" s="314">
        <v>737</v>
      </c>
      <c r="E6" s="329">
        <v>2722.222222222222</v>
      </c>
      <c r="F6" s="348">
        <v>2130</v>
      </c>
      <c r="G6" s="333">
        <v>4935.969868173258</v>
      </c>
      <c r="H6" s="314">
        <v>1874</v>
      </c>
      <c r="I6" s="329">
        <v>4657.945729547904</v>
      </c>
      <c r="J6" s="325">
        <v>4741</v>
      </c>
      <c r="K6" s="332">
        <v>12316.137819943386</v>
      </c>
    </row>
    <row r="7" spans="1:11" ht="14.25">
      <c r="A7">
        <v>4</v>
      </c>
      <c r="B7" s="318">
        <f t="shared" si="0"/>
        <v>4</v>
      </c>
      <c r="C7" s="319" t="s">
        <v>299</v>
      </c>
      <c r="D7" s="314">
        <v>857</v>
      </c>
      <c r="E7" s="329">
        <v>2944.4444444444443</v>
      </c>
      <c r="F7" s="348">
        <v>1339</v>
      </c>
      <c r="G7" s="333">
        <v>4491.596105717781</v>
      </c>
      <c r="H7" s="314">
        <v>1844</v>
      </c>
      <c r="I7" s="329">
        <v>4597.8401191658395</v>
      </c>
      <c r="J7" s="325">
        <v>4040</v>
      </c>
      <c r="K7" s="332">
        <v>12033.880669328064</v>
      </c>
    </row>
    <row r="8" spans="1:11" ht="14.25">
      <c r="A8">
        <v>5</v>
      </c>
      <c r="B8" s="318">
        <f t="shared" si="0"/>
        <v>5</v>
      </c>
      <c r="C8" s="319" t="s">
        <v>308</v>
      </c>
      <c r="D8" s="314">
        <v>903</v>
      </c>
      <c r="E8" s="329">
        <v>2857.142857142857</v>
      </c>
      <c r="F8" s="348">
        <v>1971</v>
      </c>
      <c r="G8" s="333">
        <v>4834.062684801893</v>
      </c>
      <c r="H8" s="314">
        <v>1643</v>
      </c>
      <c r="I8" s="329">
        <v>4225.239846498242</v>
      </c>
      <c r="J8" s="325">
        <v>4517</v>
      </c>
      <c r="K8" s="332">
        <v>11916.445388442991</v>
      </c>
    </row>
    <row r="9" spans="1:11" ht="14.25">
      <c r="A9">
        <v>6</v>
      </c>
      <c r="B9" s="318">
        <f t="shared" si="0"/>
        <v>6</v>
      </c>
      <c r="C9" s="319" t="s">
        <v>304</v>
      </c>
      <c r="D9" s="314">
        <v>408</v>
      </c>
      <c r="E9" s="329">
        <v>1900</v>
      </c>
      <c r="F9" s="348">
        <v>1439</v>
      </c>
      <c r="G9" s="333">
        <v>4740.740740740741</v>
      </c>
      <c r="H9" s="314">
        <v>2023</v>
      </c>
      <c r="I9" s="329">
        <v>4987.394957983193</v>
      </c>
      <c r="J9" s="325">
        <v>3870</v>
      </c>
      <c r="K9" s="332">
        <v>11628.135698723934</v>
      </c>
    </row>
    <row r="10" spans="1:11" ht="14.25">
      <c r="A10">
        <v>7</v>
      </c>
      <c r="B10" s="318">
        <f t="shared" si="0"/>
        <v>7</v>
      </c>
      <c r="C10" s="319" t="s">
        <v>303</v>
      </c>
      <c r="D10" s="314">
        <v>736</v>
      </c>
      <c r="E10" s="329">
        <v>2457.8460038986354</v>
      </c>
      <c r="F10" s="348">
        <v>1730</v>
      </c>
      <c r="G10" s="333">
        <v>4418.298555377207</v>
      </c>
      <c r="H10" s="314">
        <v>1887</v>
      </c>
      <c r="I10" s="329">
        <v>4723.266725142484</v>
      </c>
      <c r="J10" s="325">
        <v>4353</v>
      </c>
      <c r="K10" s="332">
        <v>11599.411284418327</v>
      </c>
    </row>
    <row r="11" spans="1:11" ht="14.25">
      <c r="A11">
        <v>8</v>
      </c>
      <c r="B11" s="318">
        <f t="shared" si="0"/>
        <v>8</v>
      </c>
      <c r="C11" s="319" t="s">
        <v>320</v>
      </c>
      <c r="D11" s="314">
        <v>842</v>
      </c>
      <c r="E11" s="329">
        <v>2769.7368421052633</v>
      </c>
      <c r="F11" s="348">
        <v>1767</v>
      </c>
      <c r="G11" s="333">
        <v>4181.569526299247</v>
      </c>
      <c r="H11" s="314">
        <v>1575</v>
      </c>
      <c r="I11" s="329">
        <v>3809.053263489953</v>
      </c>
      <c r="J11" s="325">
        <v>4184</v>
      </c>
      <c r="K11" s="332">
        <v>10760.359631894464</v>
      </c>
    </row>
    <row r="12" spans="1:11" ht="14.25">
      <c r="A12">
        <v>9</v>
      </c>
      <c r="B12" s="318">
        <f t="shared" si="0"/>
        <v>9</v>
      </c>
      <c r="C12" s="319" t="s">
        <v>328</v>
      </c>
      <c r="D12" s="314">
        <v>497</v>
      </c>
      <c r="E12" s="329">
        <v>2277.777777777778</v>
      </c>
      <c r="F12" s="348">
        <v>1747</v>
      </c>
      <c r="G12" s="333">
        <v>4534.0821465247245</v>
      </c>
      <c r="H12" s="314">
        <v>1598</v>
      </c>
      <c r="I12" s="329">
        <v>3941.200285782329</v>
      </c>
      <c r="J12" s="325">
        <v>3842</v>
      </c>
      <c r="K12" s="332">
        <v>10753.06021008483</v>
      </c>
    </row>
    <row r="13" spans="1:11" ht="14.25">
      <c r="A13">
        <v>10</v>
      </c>
      <c r="B13" s="318">
        <f t="shared" si="0"/>
        <v>10</v>
      </c>
      <c r="C13" s="319" t="s">
        <v>298</v>
      </c>
      <c r="D13" s="314">
        <v>481</v>
      </c>
      <c r="E13" s="329">
        <v>1826.984126984127</v>
      </c>
      <c r="F13" s="348">
        <v>1621</v>
      </c>
      <c r="G13" s="333">
        <v>4313.794214809443</v>
      </c>
      <c r="H13" s="314">
        <v>1788</v>
      </c>
      <c r="I13" s="329">
        <v>4576.131687242799</v>
      </c>
      <c r="J13" s="325">
        <v>3890</v>
      </c>
      <c r="K13" s="332">
        <v>10716.910029036368</v>
      </c>
    </row>
    <row r="14" spans="1:11" ht="14.25">
      <c r="A14">
        <v>11</v>
      </c>
      <c r="B14" s="318">
        <f t="shared" si="0"/>
        <v>11</v>
      </c>
      <c r="C14" s="319" t="s">
        <v>306</v>
      </c>
      <c r="D14" s="314">
        <v>198</v>
      </c>
      <c r="E14" s="329">
        <v>1428.5714285714284</v>
      </c>
      <c r="F14" s="348">
        <v>1929</v>
      </c>
      <c r="G14" s="333">
        <v>4736.651272852181</v>
      </c>
      <c r="H14" s="314">
        <v>1729</v>
      </c>
      <c r="I14" s="329">
        <v>4309.890865928018</v>
      </c>
      <c r="J14" s="325">
        <v>3856</v>
      </c>
      <c r="K14" s="332">
        <v>10475.113567351626</v>
      </c>
    </row>
    <row r="15" spans="1:11" ht="14.25">
      <c r="A15">
        <v>12</v>
      </c>
      <c r="B15" s="318">
        <f t="shared" si="0"/>
        <v>12</v>
      </c>
      <c r="C15" s="319" t="s">
        <v>314</v>
      </c>
      <c r="D15" s="314">
        <v>675</v>
      </c>
      <c r="E15" s="329">
        <v>2280.214424951267</v>
      </c>
      <c r="F15" s="348">
        <v>1306</v>
      </c>
      <c r="G15" s="333">
        <v>3572.5651012458525</v>
      </c>
      <c r="H15" s="314">
        <v>1663</v>
      </c>
      <c r="I15" s="329">
        <v>4171.484838082543</v>
      </c>
      <c r="J15" s="325">
        <v>3644</v>
      </c>
      <c r="K15" s="332">
        <v>10024.264364279663</v>
      </c>
    </row>
    <row r="16" spans="1:11" ht="14.25">
      <c r="A16">
        <v>13</v>
      </c>
      <c r="B16" s="318">
        <f t="shared" si="0"/>
        <v>13</v>
      </c>
      <c r="C16" s="319" t="s">
        <v>315</v>
      </c>
      <c r="D16" s="314">
        <v>300</v>
      </c>
      <c r="E16" s="329">
        <v>571.4285714285714</v>
      </c>
      <c r="F16" s="348">
        <v>1888</v>
      </c>
      <c r="G16" s="333">
        <v>4529.405691693018</v>
      </c>
      <c r="H16" s="314">
        <v>1969</v>
      </c>
      <c r="I16" s="329">
        <v>4896.802046690118</v>
      </c>
      <c r="J16" s="325">
        <v>4157</v>
      </c>
      <c r="K16" s="332">
        <v>9997.636309811705</v>
      </c>
    </row>
    <row r="17" spans="1:11" ht="14.25">
      <c r="A17">
        <v>14</v>
      </c>
      <c r="B17" s="318">
        <f t="shared" si="0"/>
        <v>14</v>
      </c>
      <c r="C17" s="319" t="s">
        <v>318</v>
      </c>
      <c r="D17" s="314">
        <v>645</v>
      </c>
      <c r="E17" s="329">
        <v>2311.1111111111113</v>
      </c>
      <c r="F17" s="348">
        <v>1576</v>
      </c>
      <c r="G17" s="333">
        <v>3810.4382942102097</v>
      </c>
      <c r="H17" s="314">
        <v>1507</v>
      </c>
      <c r="I17" s="329">
        <v>3799.0254105408644</v>
      </c>
      <c r="J17" s="325">
        <v>3728</v>
      </c>
      <c r="K17" s="332">
        <v>9920.574815862186</v>
      </c>
    </row>
    <row r="18" spans="1:11" ht="14.25">
      <c r="A18">
        <v>15</v>
      </c>
      <c r="B18" s="318">
        <f t="shared" si="0"/>
        <v>15</v>
      </c>
      <c r="C18" s="319" t="s">
        <v>331</v>
      </c>
      <c r="D18" s="314">
        <v>285</v>
      </c>
      <c r="E18" s="329">
        <v>1432.992202729045</v>
      </c>
      <c r="F18" s="348">
        <v>1297</v>
      </c>
      <c r="G18" s="333">
        <v>4384.836963704812</v>
      </c>
      <c r="H18" s="314">
        <v>1446</v>
      </c>
      <c r="I18" s="329">
        <v>3806.4444233437252</v>
      </c>
      <c r="J18" s="325">
        <v>3028</v>
      </c>
      <c r="K18" s="332">
        <v>9624.273589777582</v>
      </c>
    </row>
    <row r="19" spans="1:11" ht="14.25">
      <c r="A19">
        <v>16</v>
      </c>
      <c r="B19" s="318">
        <f t="shared" si="0"/>
        <v>16</v>
      </c>
      <c r="C19" s="319" t="s">
        <v>296</v>
      </c>
      <c r="D19" s="314">
        <v>466</v>
      </c>
      <c r="E19" s="329">
        <v>2033.333333333333</v>
      </c>
      <c r="F19" s="348">
        <v>1382</v>
      </c>
      <c r="G19" s="333">
        <v>3462.1550845657207</v>
      </c>
      <c r="H19" s="314">
        <v>1541</v>
      </c>
      <c r="I19" s="329">
        <v>3860.3025285687827</v>
      </c>
      <c r="J19" s="325">
        <v>3389</v>
      </c>
      <c r="K19" s="332">
        <v>9355.790946467838</v>
      </c>
    </row>
    <row r="20" spans="1:11" ht="14.25">
      <c r="A20">
        <v>17</v>
      </c>
      <c r="B20" s="318">
        <f t="shared" si="0"/>
        <v>17</v>
      </c>
      <c r="C20" s="319" t="s">
        <v>300</v>
      </c>
      <c r="D20" s="314">
        <v>360</v>
      </c>
      <c r="E20" s="329">
        <v>750</v>
      </c>
      <c r="F20" s="348">
        <v>1803</v>
      </c>
      <c r="G20" s="333">
        <v>4364.927615405627</v>
      </c>
      <c r="H20" s="314">
        <v>1674</v>
      </c>
      <c r="I20" s="329">
        <v>4154.745251538041</v>
      </c>
      <c r="J20" s="325">
        <v>3837</v>
      </c>
      <c r="K20" s="332">
        <v>9269.672866943667</v>
      </c>
    </row>
    <row r="21" spans="1:11" ht="14.25">
      <c r="A21">
        <v>18</v>
      </c>
      <c r="B21" s="318">
        <f t="shared" si="0"/>
        <v>18</v>
      </c>
      <c r="C21" s="319" t="s">
        <v>370</v>
      </c>
      <c r="D21" s="314">
        <v>209</v>
      </c>
      <c r="E21" s="329">
        <v>1201.5873015873017</v>
      </c>
      <c r="F21" s="348">
        <v>1663</v>
      </c>
      <c r="G21" s="333">
        <v>4280.4616629122</v>
      </c>
      <c r="H21" s="314">
        <v>1494</v>
      </c>
      <c r="I21" s="329">
        <v>3760.828625235405</v>
      </c>
      <c r="J21" s="325">
        <v>3366</v>
      </c>
      <c r="K21" s="332">
        <v>9242.877589734908</v>
      </c>
    </row>
    <row r="22" spans="1:11" ht="14.25">
      <c r="A22">
        <v>19</v>
      </c>
      <c r="B22" s="318">
        <f t="shared" si="0"/>
        <v>19</v>
      </c>
      <c r="C22" s="319" t="s">
        <v>302</v>
      </c>
      <c r="D22" s="314">
        <v>406</v>
      </c>
      <c r="E22" s="329">
        <v>1922.222222222222</v>
      </c>
      <c r="F22" s="348">
        <v>1356</v>
      </c>
      <c r="G22" s="333">
        <v>3561.2667157765886</v>
      </c>
      <c r="H22" s="314">
        <v>1354</v>
      </c>
      <c r="I22" s="329">
        <v>3672.7714732376544</v>
      </c>
      <c r="J22" s="325">
        <v>3116</v>
      </c>
      <c r="K22" s="332">
        <v>9156.260411236466</v>
      </c>
    </row>
    <row r="23" spans="1:11" ht="14.25">
      <c r="A23">
        <v>20</v>
      </c>
      <c r="B23" s="318">
        <f t="shared" si="0"/>
        <v>20</v>
      </c>
      <c r="C23" s="319" t="s">
        <v>327</v>
      </c>
      <c r="D23" s="314">
        <v>287</v>
      </c>
      <c r="E23" s="329">
        <v>1511.111111111111</v>
      </c>
      <c r="F23" s="348">
        <v>1264</v>
      </c>
      <c r="G23" s="333">
        <v>3260.398386601306</v>
      </c>
      <c r="H23" s="314">
        <v>1641</v>
      </c>
      <c r="I23" s="329">
        <v>4135.988456784551</v>
      </c>
      <c r="J23" s="325">
        <v>3192</v>
      </c>
      <c r="K23" s="332">
        <v>8907.497954496968</v>
      </c>
    </row>
    <row r="24" spans="1:13" ht="14.25">
      <c r="A24">
        <v>21</v>
      </c>
      <c r="B24" s="318">
        <f t="shared" si="0"/>
        <v>21</v>
      </c>
      <c r="C24" s="319" t="s">
        <v>326</v>
      </c>
      <c r="D24" s="314">
        <v>287</v>
      </c>
      <c r="E24" s="329">
        <v>1511.111111111111</v>
      </c>
      <c r="F24" s="348">
        <v>1221</v>
      </c>
      <c r="G24" s="333">
        <v>3286.031156666277</v>
      </c>
      <c r="H24" s="314">
        <v>1394</v>
      </c>
      <c r="I24" s="329">
        <v>3601.4164370201524</v>
      </c>
      <c r="J24" s="325">
        <v>2902</v>
      </c>
      <c r="K24" s="332">
        <v>8398.55870479754</v>
      </c>
      <c r="M24" s="337"/>
    </row>
    <row r="25" spans="1:11" ht="14.25">
      <c r="A25">
        <v>22</v>
      </c>
      <c r="B25" s="318">
        <f t="shared" si="0"/>
        <v>22</v>
      </c>
      <c r="C25" s="319" t="s">
        <v>301</v>
      </c>
      <c r="D25" s="314">
        <v>276</v>
      </c>
      <c r="E25" s="329">
        <v>876.1904761904761</v>
      </c>
      <c r="F25" s="348">
        <v>872</v>
      </c>
      <c r="G25" s="333">
        <v>2785.5000447667653</v>
      </c>
      <c r="H25" s="314">
        <v>1476</v>
      </c>
      <c r="I25" s="329">
        <v>3796.4318790944176</v>
      </c>
      <c r="J25" s="325">
        <v>2624</v>
      </c>
      <c r="K25" s="332">
        <v>7458.122400051659</v>
      </c>
    </row>
    <row r="26" spans="1:11" ht="14.25">
      <c r="A26">
        <v>23</v>
      </c>
      <c r="B26" s="318">
        <f t="shared" si="0"/>
        <v>23</v>
      </c>
      <c r="C26" s="319" t="s">
        <v>309</v>
      </c>
      <c r="D26" s="314">
        <v>902</v>
      </c>
      <c r="E26" s="329">
        <v>2944.4444444444443</v>
      </c>
      <c r="F26" s="348">
        <v>1887</v>
      </c>
      <c r="G26" s="333">
        <v>4473.519579051549</v>
      </c>
      <c r="H26" s="314">
        <v>0</v>
      </c>
      <c r="I26" s="329">
        <v>0</v>
      </c>
      <c r="J26" s="325">
        <v>2789</v>
      </c>
      <c r="K26" s="332">
        <v>7417.964023495993</v>
      </c>
    </row>
    <row r="27" spans="1:11" ht="14.25">
      <c r="A27">
        <v>24</v>
      </c>
      <c r="B27" s="318">
        <f t="shared" si="0"/>
        <v>24</v>
      </c>
      <c r="C27" s="319" t="s">
        <v>311</v>
      </c>
      <c r="D27" s="314">
        <v>482</v>
      </c>
      <c r="E27" s="329">
        <v>1882.5396825396826</v>
      </c>
      <c r="F27" s="348">
        <v>1772</v>
      </c>
      <c r="G27" s="333">
        <v>4697.544196464283</v>
      </c>
      <c r="H27" s="314">
        <v>0</v>
      </c>
      <c r="I27" s="329">
        <v>0</v>
      </c>
      <c r="J27" s="325">
        <v>2254</v>
      </c>
      <c r="K27" s="332">
        <v>6580.083879003966</v>
      </c>
    </row>
    <row r="28" spans="1:11" ht="14.25">
      <c r="A28">
        <v>25</v>
      </c>
      <c r="B28" s="318">
        <f t="shared" si="0"/>
        <v>25</v>
      </c>
      <c r="C28" s="319" t="s">
        <v>319</v>
      </c>
      <c r="D28" s="314">
        <v>783</v>
      </c>
      <c r="E28" s="329">
        <v>2697.3684210526317</v>
      </c>
      <c r="F28" s="348"/>
      <c r="G28" s="333"/>
      <c r="H28" s="314">
        <v>1516</v>
      </c>
      <c r="I28" s="329">
        <v>3773.5424534186145</v>
      </c>
      <c r="J28" s="325">
        <v>2299</v>
      </c>
      <c r="K28" s="332">
        <v>6470.910874471247</v>
      </c>
    </row>
    <row r="29" spans="1:11" ht="14.25">
      <c r="A29">
        <v>26</v>
      </c>
      <c r="B29" s="318">
        <f t="shared" si="0"/>
        <v>26</v>
      </c>
      <c r="C29" s="319" t="s">
        <v>313</v>
      </c>
      <c r="D29" s="314">
        <v>646</v>
      </c>
      <c r="E29" s="329">
        <v>2288.8888888888887</v>
      </c>
      <c r="F29" s="348"/>
      <c r="G29" s="333"/>
      <c r="H29" s="314">
        <v>1665</v>
      </c>
      <c r="I29" s="329">
        <v>4160.949163092732</v>
      </c>
      <c r="J29" s="325">
        <v>2311</v>
      </c>
      <c r="K29" s="332">
        <v>6449.838051981621</v>
      </c>
    </row>
    <row r="30" spans="1:11" ht="14.25">
      <c r="A30">
        <v>27</v>
      </c>
      <c r="B30" s="318">
        <f t="shared" si="0"/>
        <v>27</v>
      </c>
      <c r="C30" s="319" t="s">
        <v>310</v>
      </c>
      <c r="D30" s="314">
        <v>497</v>
      </c>
      <c r="E30" s="329">
        <v>2010.4775828460038</v>
      </c>
      <c r="F30" s="348"/>
      <c r="G30" s="333"/>
      <c r="H30" s="314">
        <v>1746</v>
      </c>
      <c r="I30" s="329">
        <v>4352.539720341578</v>
      </c>
      <c r="J30" s="325">
        <v>2243</v>
      </c>
      <c r="K30" s="332">
        <v>6363.017303187582</v>
      </c>
    </row>
    <row r="31" spans="1:11" ht="14.25">
      <c r="A31">
        <v>28</v>
      </c>
      <c r="B31" s="318">
        <f t="shared" si="0"/>
        <v>28</v>
      </c>
      <c r="C31" s="319" t="s">
        <v>317</v>
      </c>
      <c r="D31" s="314">
        <v>467</v>
      </c>
      <c r="E31" s="329">
        <v>2088.8888888888887</v>
      </c>
      <c r="F31" s="348"/>
      <c r="G31" s="333"/>
      <c r="H31" s="314">
        <v>1377</v>
      </c>
      <c r="I31" s="329">
        <v>3477.3119794056984</v>
      </c>
      <c r="J31" s="325">
        <v>1844</v>
      </c>
      <c r="K31" s="332">
        <v>5566.200868294587</v>
      </c>
    </row>
    <row r="32" spans="1:11" ht="14.25">
      <c r="A32">
        <v>29</v>
      </c>
      <c r="B32" s="318">
        <f t="shared" si="0"/>
        <v>29</v>
      </c>
      <c r="C32" s="319" t="s">
        <v>312</v>
      </c>
      <c r="D32" s="314">
        <v>406</v>
      </c>
      <c r="E32" s="329">
        <v>1717.4603174603171</v>
      </c>
      <c r="F32" s="348">
        <v>1397</v>
      </c>
      <c r="G32" s="333">
        <v>3328.973500906126</v>
      </c>
      <c r="H32" s="314">
        <v>0</v>
      </c>
      <c r="I32" s="329">
        <v>0</v>
      </c>
      <c r="J32" s="325">
        <v>1803</v>
      </c>
      <c r="K32" s="332">
        <v>5046.433818366443</v>
      </c>
    </row>
    <row r="33" spans="1:11" ht="14.25">
      <c r="A33">
        <v>30</v>
      </c>
      <c r="B33" s="318">
        <f t="shared" si="0"/>
        <v>30</v>
      </c>
      <c r="C33" s="319" t="s">
        <v>383</v>
      </c>
      <c r="D33" s="314"/>
      <c r="E33" s="329"/>
      <c r="F33" s="348"/>
      <c r="G33" s="333"/>
      <c r="H33" s="314">
        <v>1864</v>
      </c>
      <c r="I33" s="329">
        <v>4733.879677275903</v>
      </c>
      <c r="J33" s="325">
        <v>1864</v>
      </c>
      <c r="K33" s="332">
        <v>4733.879677275903</v>
      </c>
    </row>
    <row r="34" spans="1:11" ht="14.25">
      <c r="A34">
        <v>31</v>
      </c>
      <c r="B34" s="318">
        <f t="shared" si="0"/>
        <v>31</v>
      </c>
      <c r="C34" s="319" t="s">
        <v>371</v>
      </c>
      <c r="D34" s="314"/>
      <c r="E34" s="329"/>
      <c r="F34" s="348"/>
      <c r="G34" s="333"/>
      <c r="H34" s="314">
        <v>1580</v>
      </c>
      <c r="I34" s="329">
        <v>4037.343788739601</v>
      </c>
      <c r="J34" s="325">
        <v>1580</v>
      </c>
      <c r="K34" s="332">
        <v>4037.343788739601</v>
      </c>
    </row>
    <row r="35" spans="1:11" ht="14.25">
      <c r="A35">
        <v>32</v>
      </c>
      <c r="B35" s="318">
        <f t="shared" si="0"/>
        <v>32</v>
      </c>
      <c r="C35" s="319" t="s">
        <v>349</v>
      </c>
      <c r="D35" s="314">
        <v>209</v>
      </c>
      <c r="E35" s="329">
        <v>1201.5873015873017</v>
      </c>
      <c r="F35" s="348">
        <v>1195</v>
      </c>
      <c r="G35" s="333">
        <v>2727.534286580536</v>
      </c>
      <c r="H35" s="314">
        <v>0</v>
      </c>
      <c r="I35" s="329">
        <v>0</v>
      </c>
      <c r="J35" s="325">
        <v>1404</v>
      </c>
      <c r="K35" s="332">
        <v>3929.1215881678377</v>
      </c>
    </row>
    <row r="36" spans="1:11" ht="14.25">
      <c r="A36">
        <v>33</v>
      </c>
      <c r="B36" s="318">
        <f t="shared" si="0"/>
        <v>33</v>
      </c>
      <c r="C36" s="319" t="s">
        <v>392</v>
      </c>
      <c r="D36" s="314"/>
      <c r="E36" s="329"/>
      <c r="F36" s="348"/>
      <c r="G36" s="333"/>
      <c r="H36" s="314">
        <v>1530</v>
      </c>
      <c r="I36" s="329">
        <v>3846.458110863628</v>
      </c>
      <c r="J36" s="325">
        <v>1530</v>
      </c>
      <c r="K36" s="332">
        <v>3846.458110863628</v>
      </c>
    </row>
    <row r="37" spans="1:11" ht="14.25">
      <c r="A37">
        <v>34</v>
      </c>
      <c r="B37" s="318">
        <f t="shared" si="0"/>
        <v>34</v>
      </c>
      <c r="C37" s="319" t="s">
        <v>379</v>
      </c>
      <c r="D37" s="314"/>
      <c r="E37" s="329"/>
      <c r="F37" s="348"/>
      <c r="G37" s="333"/>
      <c r="H37" s="314">
        <v>1469</v>
      </c>
      <c r="I37" s="329">
        <v>3779.3342708203386</v>
      </c>
      <c r="J37" s="325">
        <v>1469</v>
      </c>
      <c r="K37" s="332">
        <v>3779.3342708203386</v>
      </c>
    </row>
    <row r="38" spans="1:11" ht="14.25">
      <c r="A38">
        <v>35</v>
      </c>
      <c r="B38" s="318">
        <f t="shared" si="0"/>
        <v>35</v>
      </c>
      <c r="C38" s="319" t="s">
        <v>365</v>
      </c>
      <c r="D38" s="314"/>
      <c r="E38" s="329"/>
      <c r="F38" s="348">
        <v>1054</v>
      </c>
      <c r="G38" s="333">
        <v>3278.5190940912134</v>
      </c>
      <c r="H38" s="314">
        <v>76</v>
      </c>
      <c r="I38" s="329">
        <v>237.81676413255357</v>
      </c>
      <c r="J38" s="325">
        <v>1130</v>
      </c>
      <c r="K38" s="332">
        <v>3516.335858223767</v>
      </c>
    </row>
    <row r="39" spans="1:11" ht="14.25">
      <c r="A39">
        <v>36</v>
      </c>
      <c r="B39" s="318">
        <f t="shared" si="0"/>
        <v>36</v>
      </c>
      <c r="C39" s="319" t="s">
        <v>345</v>
      </c>
      <c r="D39" s="314"/>
      <c r="E39" s="329"/>
      <c r="F39" s="348">
        <v>1310</v>
      </c>
      <c r="G39" s="333">
        <v>3307.8333488429334</v>
      </c>
      <c r="H39" s="314">
        <v>0</v>
      </c>
      <c r="I39" s="329">
        <v>0</v>
      </c>
      <c r="J39" s="325">
        <v>1310</v>
      </c>
      <c r="K39" s="332">
        <v>3307.8333488429334</v>
      </c>
    </row>
    <row r="40" spans="1:11" ht="14.25">
      <c r="A40">
        <v>37</v>
      </c>
      <c r="B40" s="318">
        <f t="shared" si="0"/>
        <v>37</v>
      </c>
      <c r="C40" s="319" t="s">
        <v>297</v>
      </c>
      <c r="D40" s="314">
        <v>404</v>
      </c>
      <c r="E40" s="329">
        <v>1606.3492063492063</v>
      </c>
      <c r="F40" s="348">
        <v>209</v>
      </c>
      <c r="G40" s="333">
        <v>1444.4444444444443</v>
      </c>
      <c r="H40" s="314">
        <v>0</v>
      </c>
      <c r="I40" s="329">
        <v>0</v>
      </c>
      <c r="J40" s="325">
        <v>613</v>
      </c>
      <c r="K40" s="332">
        <v>3050.7936507936506</v>
      </c>
    </row>
    <row r="41" spans="1:11" ht="14.25">
      <c r="A41">
        <v>38</v>
      </c>
      <c r="B41" s="318">
        <f t="shared" si="0"/>
        <v>38</v>
      </c>
      <c r="C41" s="319" t="s">
        <v>322</v>
      </c>
      <c r="D41" s="314">
        <v>857</v>
      </c>
      <c r="E41" s="329">
        <v>2944.4444444444443</v>
      </c>
      <c r="F41" s="348"/>
      <c r="G41" s="333"/>
      <c r="H41" s="314">
        <v>0</v>
      </c>
      <c r="I41" s="329">
        <v>0</v>
      </c>
      <c r="J41" s="316">
        <v>857</v>
      </c>
      <c r="K41" s="333">
        <v>2944.4444444444443</v>
      </c>
    </row>
    <row r="42" spans="1:11" ht="14.25">
      <c r="A42">
        <v>39</v>
      </c>
      <c r="B42" s="318">
        <f t="shared" si="0"/>
        <v>39</v>
      </c>
      <c r="C42" s="319" t="s">
        <v>381</v>
      </c>
      <c r="D42" s="314"/>
      <c r="E42" s="329"/>
      <c r="F42" s="348"/>
      <c r="G42" s="333"/>
      <c r="H42" s="314">
        <v>1174</v>
      </c>
      <c r="I42" s="329">
        <v>2846.4159042334045</v>
      </c>
      <c r="J42" s="316">
        <v>1174</v>
      </c>
      <c r="K42" s="333">
        <v>2846.4159042334045</v>
      </c>
    </row>
    <row r="43" spans="1:11" ht="14.25">
      <c r="A43">
        <v>40</v>
      </c>
      <c r="B43" s="318">
        <f t="shared" si="0"/>
        <v>40</v>
      </c>
      <c r="C43" s="319" t="s">
        <v>373</v>
      </c>
      <c r="D43" s="314"/>
      <c r="E43" s="329"/>
      <c r="F43" s="348"/>
      <c r="G43" s="333"/>
      <c r="H43" s="314">
        <v>1117</v>
      </c>
      <c r="I43" s="329">
        <v>2711.559237631022</v>
      </c>
      <c r="J43" s="316">
        <v>1117</v>
      </c>
      <c r="K43" s="333">
        <v>2711.559237631022</v>
      </c>
    </row>
    <row r="44" spans="1:11" ht="14.25">
      <c r="A44">
        <v>41</v>
      </c>
      <c r="B44" s="318">
        <f t="shared" si="0"/>
        <v>41</v>
      </c>
      <c r="C44" s="319" t="s">
        <v>307</v>
      </c>
      <c r="D44" s="314">
        <v>602</v>
      </c>
      <c r="E44" s="329">
        <v>2144.4444444444443</v>
      </c>
      <c r="F44" s="348"/>
      <c r="G44" s="333"/>
      <c r="H44" s="314">
        <v>0</v>
      </c>
      <c r="I44" s="329">
        <v>0</v>
      </c>
      <c r="J44" s="316">
        <v>602</v>
      </c>
      <c r="K44" s="333">
        <v>2144.4444444444443</v>
      </c>
    </row>
    <row r="45" spans="1:11" ht="14.25">
      <c r="A45">
        <v>42</v>
      </c>
      <c r="B45" s="318">
        <f t="shared" si="0"/>
        <v>42</v>
      </c>
      <c r="C45" s="319" t="s">
        <v>382</v>
      </c>
      <c r="D45" s="314"/>
      <c r="E45" s="329"/>
      <c r="F45" s="348"/>
      <c r="G45" s="333"/>
      <c r="H45" s="314">
        <v>901</v>
      </c>
      <c r="I45" s="329">
        <v>1918.8179759885445</v>
      </c>
      <c r="J45" s="316">
        <v>901</v>
      </c>
      <c r="K45" s="333">
        <v>1918.8179759885445</v>
      </c>
    </row>
    <row r="46" spans="1:11" ht="14.25">
      <c r="A46">
        <v>43</v>
      </c>
      <c r="B46" s="318">
        <f t="shared" si="0"/>
        <v>43</v>
      </c>
      <c r="C46" s="319" t="s">
        <v>316</v>
      </c>
      <c r="D46" s="314">
        <v>481</v>
      </c>
      <c r="E46" s="329">
        <v>1826.984126984127</v>
      </c>
      <c r="F46" s="348"/>
      <c r="G46" s="333"/>
      <c r="H46" s="314">
        <v>0</v>
      </c>
      <c r="I46" s="329">
        <v>0</v>
      </c>
      <c r="J46" s="316">
        <v>481</v>
      </c>
      <c r="K46" s="333">
        <v>1826.984126984127</v>
      </c>
    </row>
    <row r="47" spans="1:11" ht="14.25">
      <c r="A47">
        <v>44</v>
      </c>
      <c r="B47" s="318">
        <f t="shared" si="0"/>
        <v>44</v>
      </c>
      <c r="C47" s="319" t="s">
        <v>321</v>
      </c>
      <c r="D47" s="314">
        <v>211</v>
      </c>
      <c r="E47" s="329">
        <v>1300.438596491228</v>
      </c>
      <c r="F47" s="348"/>
      <c r="G47" s="333"/>
      <c r="H47" s="314">
        <v>0</v>
      </c>
      <c r="I47" s="329">
        <v>0</v>
      </c>
      <c r="J47" s="316">
        <v>211</v>
      </c>
      <c r="K47" s="333">
        <v>1300.438596491228</v>
      </c>
    </row>
    <row r="48" spans="1:11" ht="14.25">
      <c r="A48">
        <v>45</v>
      </c>
      <c r="B48" s="318">
        <f t="shared" si="0"/>
      </c>
      <c r="C48" s="319" t="s">
        <v>295</v>
      </c>
      <c r="D48" s="314"/>
      <c r="E48" s="329"/>
      <c r="F48" s="348"/>
      <c r="G48" s="333"/>
      <c r="H48" s="314">
        <v>0</v>
      </c>
      <c r="I48" s="329">
        <v>0</v>
      </c>
      <c r="J48" s="316">
        <v>0</v>
      </c>
      <c r="K48" s="333">
        <v>0</v>
      </c>
    </row>
    <row r="49" spans="1:11" ht="14.25">
      <c r="A49">
        <v>46</v>
      </c>
      <c r="B49" s="318">
        <f t="shared" si="0"/>
      </c>
      <c r="C49" s="319" t="s">
        <v>346</v>
      </c>
      <c r="D49" s="314"/>
      <c r="E49" s="329"/>
      <c r="F49" s="348"/>
      <c r="G49" s="333"/>
      <c r="H49" s="314">
        <v>0</v>
      </c>
      <c r="I49" s="329">
        <v>0</v>
      </c>
      <c r="J49" s="316">
        <v>0</v>
      </c>
      <c r="K49" s="333">
        <v>0</v>
      </c>
    </row>
    <row r="50" spans="1:11" ht="14.25">
      <c r="A50">
        <v>47</v>
      </c>
      <c r="B50" s="318">
        <f t="shared" si="0"/>
      </c>
      <c r="C50" s="319"/>
      <c r="D50" s="314"/>
      <c r="E50" s="329"/>
      <c r="F50" s="348"/>
      <c r="G50" s="333"/>
      <c r="H50" s="314" t="e">
        <v>#N/A</v>
      </c>
      <c r="I50" s="329" t="e">
        <v>#N/A</v>
      </c>
      <c r="J50" s="316">
        <v>0</v>
      </c>
      <c r="K50" s="333">
        <v>0</v>
      </c>
    </row>
    <row r="51" spans="1:11" ht="14.25">
      <c r="A51">
        <v>48</v>
      </c>
      <c r="B51" s="318">
        <f t="shared" si="0"/>
      </c>
      <c r="C51" s="319"/>
      <c r="D51" s="314"/>
      <c r="E51" s="329"/>
      <c r="F51" s="348"/>
      <c r="G51" s="333"/>
      <c r="H51" s="314" t="e">
        <v>#N/A</v>
      </c>
      <c r="I51" s="329" t="e">
        <v>#N/A</v>
      </c>
      <c r="J51" s="316">
        <v>0</v>
      </c>
      <c r="K51" s="333">
        <v>0</v>
      </c>
    </row>
    <row r="52" spans="1:11" ht="14.25">
      <c r="A52">
        <v>49</v>
      </c>
      <c r="B52" s="318">
        <f t="shared" si="0"/>
      </c>
      <c r="C52" s="319">
        <v>3</v>
      </c>
      <c r="D52" s="314"/>
      <c r="E52" s="329"/>
      <c r="F52" s="348"/>
      <c r="G52" s="333"/>
      <c r="H52" s="314" t="e">
        <v>#N/A</v>
      </c>
      <c r="I52" s="329" t="e">
        <v>#N/A</v>
      </c>
      <c r="J52" s="316">
        <v>0</v>
      </c>
      <c r="K52" s="333">
        <v>0</v>
      </c>
    </row>
    <row r="53" spans="1:11" ht="15" thickBot="1">
      <c r="A53">
        <v>50</v>
      </c>
      <c r="B53" s="320">
        <f t="shared" si="0"/>
      </c>
      <c r="C53" s="321"/>
      <c r="D53" s="315"/>
      <c r="E53" s="330"/>
      <c r="F53" s="349"/>
      <c r="G53" s="334"/>
      <c r="H53" s="315" t="e">
        <v>#N/A</v>
      </c>
      <c r="I53" s="330" t="e">
        <v>#N/A</v>
      </c>
      <c r="J53" s="317">
        <v>0</v>
      </c>
      <c r="K53" s="334">
        <v>0</v>
      </c>
    </row>
    <row r="54" ht="13.5">
      <c r="K54" s="355"/>
    </row>
    <row r="55" ht="13.5">
      <c r="K55" s="355"/>
    </row>
    <row r="56" ht="13.5">
      <c r="K56" s="355"/>
    </row>
    <row r="57" ht="13.5">
      <c r="K57" s="355"/>
    </row>
    <row r="58" ht="13.5">
      <c r="K58" s="355"/>
    </row>
    <row r="59" ht="13.5">
      <c r="K59" s="355"/>
    </row>
  </sheetData>
  <sheetProtection/>
  <mergeCells count="6">
    <mergeCell ref="C2:C3"/>
    <mergeCell ref="B2:B3"/>
    <mergeCell ref="J2:K2"/>
    <mergeCell ref="D2:E2"/>
    <mergeCell ref="H2:I2"/>
    <mergeCell ref="F2:G2"/>
  </mergeCells>
  <printOptions/>
  <pageMargins left="0.53" right="0.62" top="0.64" bottom="0.6" header="0.512" footer="0.51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S84"/>
  <sheetViews>
    <sheetView zoomScale="75" zoomScaleNormal="75" workbookViewId="0" topLeftCell="A1">
      <pane xSplit="3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I28" sqref="I28"/>
    </sheetView>
  </sheetViews>
  <sheetFormatPr defaultColWidth="9.00390625" defaultRowHeight="13.5"/>
  <cols>
    <col min="1" max="1" width="3.25390625" style="0" hidden="1" customWidth="1"/>
    <col min="2" max="2" width="5.375" style="0" customWidth="1"/>
    <col min="3" max="3" width="15.625" style="0" customWidth="1"/>
    <col min="4" max="4" width="9.50390625" style="304" customWidth="1"/>
    <col min="5" max="9" width="9.50390625" style="356" customWidth="1"/>
    <col min="10" max="10" width="9.00390625" style="304" customWidth="1"/>
    <col min="11" max="12" width="9.00390625" style="356" customWidth="1"/>
    <col min="13" max="13" width="9.00390625" style="304" customWidth="1"/>
    <col min="14" max="14" width="10.625" style="356" customWidth="1"/>
    <col min="15" max="15" width="9.00390625" style="356" customWidth="1"/>
    <col min="16" max="16" width="10.25390625" style="0" customWidth="1"/>
  </cols>
  <sheetData>
    <row r="1" spans="2:9" ht="18.75" thickBot="1">
      <c r="B1" s="130" t="s">
        <v>364</v>
      </c>
      <c r="C1" s="303"/>
      <c r="E1" s="327"/>
      <c r="F1" s="327"/>
      <c r="G1" s="327"/>
      <c r="H1" s="327"/>
      <c r="I1" s="327"/>
    </row>
    <row r="2" spans="2:18" ht="13.5">
      <c r="B2" s="435" t="s">
        <v>5</v>
      </c>
      <c r="C2" s="433" t="s">
        <v>76</v>
      </c>
      <c r="D2" s="401" t="s">
        <v>293</v>
      </c>
      <c r="E2" s="402"/>
      <c r="F2" s="403"/>
      <c r="G2" s="401" t="s">
        <v>294</v>
      </c>
      <c r="H2" s="402"/>
      <c r="I2" s="403"/>
      <c r="J2" s="401" t="s">
        <v>358</v>
      </c>
      <c r="K2" s="402"/>
      <c r="L2" s="403"/>
      <c r="M2" s="394" t="s">
        <v>217</v>
      </c>
      <c r="N2" s="395"/>
      <c r="O2" s="396"/>
      <c r="Q2">
        <f>VLOOKUP($C2,$Q$4:$S$86,2)</f>
        <v>1117</v>
      </c>
      <c r="R2">
        <f>VLOOKUP($C2,$Q$4:$S$86,3)</f>
        <v>2711.559237631022</v>
      </c>
    </row>
    <row r="3" spans="2:18" ht="14.25" thickBot="1">
      <c r="B3" s="436"/>
      <c r="C3" s="434"/>
      <c r="D3" s="350" t="s">
        <v>97</v>
      </c>
      <c r="E3" s="357" t="s">
        <v>98</v>
      </c>
      <c r="F3" s="351" t="s">
        <v>368</v>
      </c>
      <c r="G3" s="350" t="s">
        <v>97</v>
      </c>
      <c r="H3" s="357" t="s">
        <v>98</v>
      </c>
      <c r="I3" s="351" t="s">
        <v>368</v>
      </c>
      <c r="J3" s="350" t="s">
        <v>97</v>
      </c>
      <c r="K3" s="357" t="s">
        <v>98</v>
      </c>
      <c r="L3" s="351" t="s">
        <v>368</v>
      </c>
      <c r="M3" s="350" t="s">
        <v>97</v>
      </c>
      <c r="N3" s="357" t="s">
        <v>98</v>
      </c>
      <c r="O3" s="351" t="s">
        <v>368</v>
      </c>
      <c r="Q3" t="e">
        <f>IF(ISERROR(N3)=FALSE,K3+N3+H3,0)</f>
        <v>#VALUE!</v>
      </c>
      <c r="R3" t="e">
        <f>IF(ISERROR(P3)=FALSE,M3+P3+J3,0)</f>
        <v>#VALUE!</v>
      </c>
    </row>
    <row r="4" spans="1:19" ht="14.25">
      <c r="A4">
        <v>1</v>
      </c>
      <c r="B4" s="322">
        <v>1</v>
      </c>
      <c r="C4" s="323" t="s">
        <v>330</v>
      </c>
      <c r="D4" s="324">
        <v>738</v>
      </c>
      <c r="E4" s="358">
        <v>2777.777777777778</v>
      </c>
      <c r="F4" s="328">
        <f aca="true" t="shared" si="0" ref="F4:F35">(IF(C4&lt;&gt;"",IF(D4&lt;&gt;0,(E4/F$54*1000),0),""))</f>
        <v>925.925925925926</v>
      </c>
      <c r="G4" s="347">
        <v>1518</v>
      </c>
      <c r="H4" s="361">
        <v>4933.703618433675</v>
      </c>
      <c r="I4" s="328">
        <f aca="true" t="shared" si="1" ref="I4:I35">(IF(C4&lt;&gt;"",IF(G4&lt;&gt;0,(H4/I$54*1000),0),""))</f>
        <v>999.5408704266621</v>
      </c>
      <c r="J4" s="324">
        <v>2043</v>
      </c>
      <c r="K4" s="358">
        <v>5000</v>
      </c>
      <c r="L4" s="328">
        <f aca="true" t="shared" si="2" ref="L4:L35">(IF(C4&lt;&gt;"",IF(J4&lt;&gt;0,(K4/L$54*1000),0),""))</f>
        <v>1000</v>
      </c>
      <c r="M4" s="325">
        <f aca="true" t="shared" si="3" ref="M4:M53">IF(ISERROR(J4)=FALSE,G4+J4+D4,0)</f>
        <v>4299</v>
      </c>
      <c r="N4" s="361">
        <f aca="true" t="shared" si="4" ref="N4:N53">IF(ISERROR(K4)=FALSE,H4+K4+E4,0)</f>
        <v>12711.481396211453</v>
      </c>
      <c r="O4" s="364">
        <f aca="true" t="shared" si="5" ref="O4:O35">IF(C4&lt;&gt;"",(L4+I4+F4),0)</f>
        <v>2925.466796352588</v>
      </c>
      <c r="P4" s="331"/>
      <c r="Q4" t="s">
        <v>330</v>
      </c>
      <c r="R4">
        <v>2043</v>
      </c>
      <c r="S4">
        <v>5000</v>
      </c>
    </row>
    <row r="5" spans="1:19" ht="14.25">
      <c r="A5">
        <v>2</v>
      </c>
      <c r="B5" s="318">
        <f>IF(O5=0,"",(IF(N5=N4,(IF(O5=O4,B4,A5)),A5)))</f>
        <v>2</v>
      </c>
      <c r="C5" s="319" t="s">
        <v>305</v>
      </c>
      <c r="D5" s="314">
        <v>904</v>
      </c>
      <c r="E5" s="359">
        <v>3000</v>
      </c>
      <c r="F5" s="328">
        <f t="shared" si="0"/>
        <v>1000</v>
      </c>
      <c r="G5" s="348">
        <v>1711</v>
      </c>
      <c r="H5" s="362">
        <v>4555.333905412294</v>
      </c>
      <c r="I5" s="328">
        <f t="shared" si="1"/>
        <v>922.8852742365235</v>
      </c>
      <c r="J5" s="314">
        <v>1958</v>
      </c>
      <c r="K5" s="359">
        <v>4864.830508474576</v>
      </c>
      <c r="L5" s="328">
        <f t="shared" si="2"/>
        <v>972.9661016949152</v>
      </c>
      <c r="M5" s="325">
        <f t="shared" si="3"/>
        <v>4573</v>
      </c>
      <c r="N5" s="361">
        <f t="shared" si="4"/>
        <v>12420.16441388687</v>
      </c>
      <c r="O5" s="329">
        <f t="shared" si="5"/>
        <v>2895.8513759314387</v>
      </c>
      <c r="P5" s="331"/>
      <c r="Q5" t="s">
        <v>327</v>
      </c>
      <c r="R5">
        <v>1641</v>
      </c>
      <c r="S5">
        <v>4135.988456784551</v>
      </c>
    </row>
    <row r="6" spans="1:19" ht="14.25">
      <c r="A6">
        <v>3</v>
      </c>
      <c r="B6" s="318">
        <f aca="true" t="shared" si="6" ref="B6:B53">IF(O6=0,"",(IF(N6=N5,(IF(O6=O5,B5,A6)),A6)))</f>
        <v>3</v>
      </c>
      <c r="C6" s="319" t="s">
        <v>329</v>
      </c>
      <c r="D6" s="314">
        <v>737</v>
      </c>
      <c r="E6" s="359">
        <v>2722.222222222222</v>
      </c>
      <c r="F6" s="328">
        <f t="shared" si="0"/>
        <v>907.4074074074074</v>
      </c>
      <c r="G6" s="348">
        <v>2130</v>
      </c>
      <c r="H6" s="362">
        <v>4935.969868173258</v>
      </c>
      <c r="I6" s="328">
        <f t="shared" si="1"/>
        <v>1000</v>
      </c>
      <c r="J6" s="314">
        <v>1874</v>
      </c>
      <c r="K6" s="359">
        <v>4657.945729547904</v>
      </c>
      <c r="L6" s="328">
        <f t="shared" si="2"/>
        <v>931.5891459095809</v>
      </c>
      <c r="M6" s="325">
        <f t="shared" si="3"/>
        <v>4741</v>
      </c>
      <c r="N6" s="361">
        <f t="shared" si="4"/>
        <v>12316.137819943386</v>
      </c>
      <c r="O6" s="329">
        <f t="shared" si="5"/>
        <v>2838.9965533169884</v>
      </c>
      <c r="P6" s="331"/>
      <c r="Q6" t="s">
        <v>328</v>
      </c>
      <c r="R6">
        <v>1598</v>
      </c>
      <c r="S6">
        <v>3941.200285782329</v>
      </c>
    </row>
    <row r="7" spans="1:19" ht="14.25">
      <c r="A7">
        <v>4</v>
      </c>
      <c r="B7" s="318">
        <f t="shared" si="6"/>
        <v>4</v>
      </c>
      <c r="C7" s="319" t="s">
        <v>299</v>
      </c>
      <c r="D7" s="314">
        <v>857</v>
      </c>
      <c r="E7" s="359">
        <v>2944.4444444444443</v>
      </c>
      <c r="F7" s="328">
        <f t="shared" si="0"/>
        <v>981.4814814814814</v>
      </c>
      <c r="G7" s="348">
        <v>1339</v>
      </c>
      <c r="H7" s="362">
        <v>4491.596105717781</v>
      </c>
      <c r="I7" s="328">
        <f t="shared" si="1"/>
        <v>909.9723510630071</v>
      </c>
      <c r="J7" s="314">
        <v>1844</v>
      </c>
      <c r="K7" s="359">
        <v>4597.8401191658395</v>
      </c>
      <c r="L7" s="328">
        <f t="shared" si="2"/>
        <v>919.5680238331679</v>
      </c>
      <c r="M7" s="325">
        <f t="shared" si="3"/>
        <v>4040</v>
      </c>
      <c r="N7" s="361">
        <f t="shared" si="4"/>
        <v>12033.880669328064</v>
      </c>
      <c r="O7" s="329">
        <f t="shared" si="5"/>
        <v>2811.021856377656</v>
      </c>
      <c r="P7" s="331"/>
      <c r="Q7" t="s">
        <v>329</v>
      </c>
      <c r="R7">
        <v>1874</v>
      </c>
      <c r="S7">
        <v>4657.945729547904</v>
      </c>
    </row>
    <row r="8" spans="1:19" ht="14.25">
      <c r="A8">
        <v>5</v>
      </c>
      <c r="B8" s="318">
        <f t="shared" si="6"/>
        <v>5</v>
      </c>
      <c r="C8" s="319" t="s">
        <v>308</v>
      </c>
      <c r="D8" s="314">
        <v>903</v>
      </c>
      <c r="E8" s="359">
        <v>2857.142857142857</v>
      </c>
      <c r="F8" s="328">
        <f t="shared" si="0"/>
        <v>952.3809523809523</v>
      </c>
      <c r="G8" s="348">
        <v>1971</v>
      </c>
      <c r="H8" s="362">
        <v>4834.062684801893</v>
      </c>
      <c r="I8" s="328">
        <f t="shared" si="1"/>
        <v>979.3541723120203</v>
      </c>
      <c r="J8" s="314">
        <v>1643</v>
      </c>
      <c r="K8" s="359">
        <v>4225.239846498242</v>
      </c>
      <c r="L8" s="328">
        <f t="shared" si="2"/>
        <v>845.0479692996483</v>
      </c>
      <c r="M8" s="325">
        <f t="shared" si="3"/>
        <v>4517</v>
      </c>
      <c r="N8" s="361">
        <f t="shared" si="4"/>
        <v>11916.445388442991</v>
      </c>
      <c r="O8" s="329">
        <f t="shared" si="5"/>
        <v>2776.7830939926207</v>
      </c>
      <c r="P8" s="331"/>
      <c r="Q8" t="s">
        <v>326</v>
      </c>
      <c r="R8">
        <v>1394</v>
      </c>
      <c r="S8">
        <v>3601.4164370201524</v>
      </c>
    </row>
    <row r="9" spans="1:19" ht="14.25">
      <c r="A9">
        <v>6</v>
      </c>
      <c r="B9" s="318">
        <f t="shared" si="6"/>
        <v>6</v>
      </c>
      <c r="C9" s="319" t="s">
        <v>303</v>
      </c>
      <c r="D9" s="314">
        <v>736</v>
      </c>
      <c r="E9" s="359">
        <v>2457.8460038986354</v>
      </c>
      <c r="F9" s="328">
        <f t="shared" si="0"/>
        <v>819.2820012995451</v>
      </c>
      <c r="G9" s="348">
        <v>1730</v>
      </c>
      <c r="H9" s="362">
        <v>4418.298555377207</v>
      </c>
      <c r="I9" s="328">
        <f t="shared" si="1"/>
        <v>895.1226756601667</v>
      </c>
      <c r="J9" s="314">
        <v>1887</v>
      </c>
      <c r="K9" s="359">
        <v>4723.266725142484</v>
      </c>
      <c r="L9" s="328">
        <f t="shared" si="2"/>
        <v>944.6533450284967</v>
      </c>
      <c r="M9" s="325">
        <f t="shared" si="3"/>
        <v>4353</v>
      </c>
      <c r="N9" s="361">
        <f t="shared" si="4"/>
        <v>11599.411284418327</v>
      </c>
      <c r="O9" s="329">
        <f t="shared" si="5"/>
        <v>2659.0580219882086</v>
      </c>
      <c r="P9" s="331"/>
      <c r="Q9" t="s">
        <v>382</v>
      </c>
      <c r="R9">
        <v>901</v>
      </c>
      <c r="S9">
        <v>1918.8179759885445</v>
      </c>
    </row>
    <row r="10" spans="1:19" ht="14.25">
      <c r="A10">
        <v>7</v>
      </c>
      <c r="B10" s="318">
        <f t="shared" si="6"/>
        <v>7</v>
      </c>
      <c r="C10" s="319" t="s">
        <v>304</v>
      </c>
      <c r="D10" s="314">
        <v>408</v>
      </c>
      <c r="E10" s="359">
        <v>1900</v>
      </c>
      <c r="F10" s="328">
        <f t="shared" si="0"/>
        <v>633.3333333333333</v>
      </c>
      <c r="G10" s="348">
        <v>1439</v>
      </c>
      <c r="H10" s="362">
        <v>4740.740740740741</v>
      </c>
      <c r="I10" s="328">
        <f t="shared" si="1"/>
        <v>960.4476662851329</v>
      </c>
      <c r="J10" s="314">
        <v>2023</v>
      </c>
      <c r="K10" s="359">
        <v>4987.394957983193</v>
      </c>
      <c r="L10" s="328">
        <f t="shared" si="2"/>
        <v>997.4789915966387</v>
      </c>
      <c r="M10" s="325">
        <f t="shared" si="3"/>
        <v>3870</v>
      </c>
      <c r="N10" s="361">
        <f t="shared" si="4"/>
        <v>11628.135698723934</v>
      </c>
      <c r="O10" s="329">
        <f t="shared" si="5"/>
        <v>2591.2599912151045</v>
      </c>
      <c r="P10" s="331"/>
      <c r="Q10" t="s">
        <v>295</v>
      </c>
      <c r="R10">
        <v>0</v>
      </c>
      <c r="S10">
        <v>0</v>
      </c>
    </row>
    <row r="11" spans="1:19" ht="14.25">
      <c r="A11">
        <v>8</v>
      </c>
      <c r="B11" s="318">
        <f t="shared" si="6"/>
        <v>8</v>
      </c>
      <c r="C11" s="319" t="s">
        <v>320</v>
      </c>
      <c r="D11" s="314">
        <v>842</v>
      </c>
      <c r="E11" s="359">
        <v>2769.7368421052633</v>
      </c>
      <c r="F11" s="328">
        <f t="shared" si="0"/>
        <v>923.2456140350878</v>
      </c>
      <c r="G11" s="348">
        <v>1767</v>
      </c>
      <c r="H11" s="362">
        <v>4181.569526299247</v>
      </c>
      <c r="I11" s="328">
        <f t="shared" si="1"/>
        <v>847.1626930426936</v>
      </c>
      <c r="J11" s="314">
        <v>1575</v>
      </c>
      <c r="K11" s="359">
        <v>3809.053263489953</v>
      </c>
      <c r="L11" s="328">
        <f t="shared" si="2"/>
        <v>761.8106526979907</v>
      </c>
      <c r="M11" s="325">
        <f t="shared" si="3"/>
        <v>4184</v>
      </c>
      <c r="N11" s="361">
        <f t="shared" si="4"/>
        <v>10760.359631894464</v>
      </c>
      <c r="O11" s="329">
        <f t="shared" si="5"/>
        <v>2532.218959775772</v>
      </c>
      <c r="P11" s="331"/>
      <c r="Q11" t="s">
        <v>296</v>
      </c>
      <c r="R11">
        <v>1541</v>
      </c>
      <c r="S11">
        <v>3860.3025285687827</v>
      </c>
    </row>
    <row r="12" spans="1:19" ht="14.25">
      <c r="A12">
        <v>9</v>
      </c>
      <c r="B12" s="318">
        <f t="shared" si="6"/>
        <v>9</v>
      </c>
      <c r="C12" s="319" t="s">
        <v>328</v>
      </c>
      <c r="D12" s="314">
        <v>497</v>
      </c>
      <c r="E12" s="359">
        <v>2277.777777777778</v>
      </c>
      <c r="F12" s="328">
        <f t="shared" si="0"/>
        <v>759.2592592592594</v>
      </c>
      <c r="G12" s="348">
        <v>1747</v>
      </c>
      <c r="H12" s="362">
        <v>4534.0821465247245</v>
      </c>
      <c r="I12" s="328">
        <f t="shared" si="1"/>
        <v>918.5797862665505</v>
      </c>
      <c r="J12" s="314">
        <v>1598</v>
      </c>
      <c r="K12" s="359">
        <v>3941.200285782329</v>
      </c>
      <c r="L12" s="328">
        <f t="shared" si="2"/>
        <v>788.2400571564658</v>
      </c>
      <c r="M12" s="325">
        <f t="shared" si="3"/>
        <v>3842</v>
      </c>
      <c r="N12" s="361">
        <f t="shared" si="4"/>
        <v>10753.06021008483</v>
      </c>
      <c r="O12" s="329">
        <f t="shared" si="5"/>
        <v>2466.0791026822753</v>
      </c>
      <c r="P12" s="331"/>
      <c r="Q12" t="s">
        <v>297</v>
      </c>
      <c r="R12">
        <v>0</v>
      </c>
      <c r="S12">
        <v>0</v>
      </c>
    </row>
    <row r="13" spans="1:19" ht="14.25">
      <c r="A13">
        <v>10</v>
      </c>
      <c r="B13" s="318">
        <f t="shared" si="6"/>
        <v>10</v>
      </c>
      <c r="C13" s="319" t="s">
        <v>298</v>
      </c>
      <c r="D13" s="314">
        <v>481</v>
      </c>
      <c r="E13" s="359">
        <v>1826.984126984127</v>
      </c>
      <c r="F13" s="328">
        <f t="shared" si="0"/>
        <v>608.994708994709</v>
      </c>
      <c r="G13" s="348">
        <v>1621</v>
      </c>
      <c r="H13" s="362">
        <v>4313.794214809443</v>
      </c>
      <c r="I13" s="328">
        <f t="shared" si="1"/>
        <v>873.9506783913828</v>
      </c>
      <c r="J13" s="314">
        <v>1788</v>
      </c>
      <c r="K13" s="359">
        <v>4576.131687242799</v>
      </c>
      <c r="L13" s="328">
        <f t="shared" si="2"/>
        <v>915.2263374485598</v>
      </c>
      <c r="M13" s="325">
        <f t="shared" si="3"/>
        <v>3890</v>
      </c>
      <c r="N13" s="361">
        <f t="shared" si="4"/>
        <v>10716.910029036368</v>
      </c>
      <c r="O13" s="329">
        <f t="shared" si="5"/>
        <v>2398.1717248346517</v>
      </c>
      <c r="P13" s="331"/>
      <c r="Q13" t="s">
        <v>390</v>
      </c>
      <c r="R13">
        <v>0</v>
      </c>
      <c r="S13">
        <v>0</v>
      </c>
    </row>
    <row r="14" spans="1:19" ht="14.25">
      <c r="A14">
        <v>11</v>
      </c>
      <c r="B14" s="318">
        <f t="shared" si="6"/>
        <v>11</v>
      </c>
      <c r="C14" s="319" t="s">
        <v>314</v>
      </c>
      <c r="D14" s="314">
        <v>675</v>
      </c>
      <c r="E14" s="359">
        <v>2280.214424951267</v>
      </c>
      <c r="F14" s="328">
        <f t="shared" si="0"/>
        <v>760.0714749837557</v>
      </c>
      <c r="G14" s="348">
        <v>1306</v>
      </c>
      <c r="H14" s="362">
        <v>3572.5651012458525</v>
      </c>
      <c r="I14" s="328">
        <f t="shared" si="1"/>
        <v>723.78178892085</v>
      </c>
      <c r="J14" s="314">
        <v>1663</v>
      </c>
      <c r="K14" s="359">
        <v>4171.484838082543</v>
      </c>
      <c r="L14" s="328">
        <f t="shared" si="2"/>
        <v>834.2969676165086</v>
      </c>
      <c r="M14" s="325">
        <f t="shared" si="3"/>
        <v>3644</v>
      </c>
      <c r="N14" s="361">
        <f t="shared" si="4"/>
        <v>10024.264364279663</v>
      </c>
      <c r="O14" s="329">
        <f t="shared" si="5"/>
        <v>2318.150231521114</v>
      </c>
      <c r="P14" s="331"/>
      <c r="Q14" t="s">
        <v>348</v>
      </c>
      <c r="R14">
        <v>0</v>
      </c>
      <c r="S14">
        <v>0</v>
      </c>
    </row>
    <row r="15" spans="1:19" ht="14.25">
      <c r="A15">
        <v>12</v>
      </c>
      <c r="B15" s="318">
        <f t="shared" si="6"/>
        <v>12</v>
      </c>
      <c r="C15" s="319" t="s">
        <v>318</v>
      </c>
      <c r="D15" s="314">
        <v>645</v>
      </c>
      <c r="E15" s="359">
        <v>2311.1111111111113</v>
      </c>
      <c r="F15" s="328">
        <f t="shared" si="0"/>
        <v>770.3703703703704</v>
      </c>
      <c r="G15" s="348">
        <v>1576</v>
      </c>
      <c r="H15" s="362">
        <v>3810.4382942102097</v>
      </c>
      <c r="I15" s="328">
        <f t="shared" si="1"/>
        <v>771.9735727682645</v>
      </c>
      <c r="J15" s="314">
        <v>1507</v>
      </c>
      <c r="K15" s="359">
        <v>3799.0254105408644</v>
      </c>
      <c r="L15" s="328">
        <f t="shared" si="2"/>
        <v>759.8050821081729</v>
      </c>
      <c r="M15" s="325">
        <f t="shared" si="3"/>
        <v>3728</v>
      </c>
      <c r="N15" s="361">
        <f t="shared" si="4"/>
        <v>9920.574815862186</v>
      </c>
      <c r="O15" s="329">
        <f t="shared" si="5"/>
        <v>2302.149025246808</v>
      </c>
      <c r="P15" s="331"/>
      <c r="Q15" t="s">
        <v>321</v>
      </c>
      <c r="R15">
        <v>0</v>
      </c>
      <c r="S15">
        <v>0</v>
      </c>
    </row>
    <row r="16" spans="1:19" ht="14.25">
      <c r="A16">
        <v>13</v>
      </c>
      <c r="B16" s="318">
        <f t="shared" si="6"/>
        <v>13</v>
      </c>
      <c r="C16" s="319" t="s">
        <v>306</v>
      </c>
      <c r="D16" s="314">
        <v>198</v>
      </c>
      <c r="E16" s="359">
        <v>1428.5714285714284</v>
      </c>
      <c r="F16" s="328">
        <f t="shared" si="0"/>
        <v>476.19047619047615</v>
      </c>
      <c r="G16" s="348">
        <v>1929</v>
      </c>
      <c r="H16" s="362">
        <v>4736.651272852181</v>
      </c>
      <c r="I16" s="328">
        <f t="shared" si="1"/>
        <v>959.6191628708539</v>
      </c>
      <c r="J16" s="314">
        <v>1729</v>
      </c>
      <c r="K16" s="359">
        <v>4309.890865928018</v>
      </c>
      <c r="L16" s="328">
        <f t="shared" si="2"/>
        <v>861.9781731856035</v>
      </c>
      <c r="M16" s="325">
        <f t="shared" si="3"/>
        <v>3856</v>
      </c>
      <c r="N16" s="361">
        <f t="shared" si="4"/>
        <v>10475.113567351626</v>
      </c>
      <c r="O16" s="329">
        <f t="shared" si="5"/>
        <v>2297.7878122469338</v>
      </c>
      <c r="P16" s="331"/>
      <c r="Q16" t="s">
        <v>298</v>
      </c>
      <c r="R16">
        <v>1788</v>
      </c>
      <c r="S16">
        <v>4576.131687242799</v>
      </c>
    </row>
    <row r="17" spans="1:19" ht="14.25">
      <c r="A17">
        <v>14</v>
      </c>
      <c r="B17" s="318">
        <f t="shared" si="6"/>
        <v>14</v>
      </c>
      <c r="C17" s="319" t="s">
        <v>296</v>
      </c>
      <c r="D17" s="314">
        <v>466</v>
      </c>
      <c r="E17" s="359">
        <v>2033.333333333333</v>
      </c>
      <c r="F17" s="328">
        <f t="shared" si="0"/>
        <v>677.7777777777777</v>
      </c>
      <c r="G17" s="348">
        <v>1382</v>
      </c>
      <c r="H17" s="362">
        <v>3462.1550845657207</v>
      </c>
      <c r="I17" s="328">
        <f t="shared" si="1"/>
        <v>701.4133345686371</v>
      </c>
      <c r="J17" s="314">
        <v>1541</v>
      </c>
      <c r="K17" s="359">
        <v>3860.3025285687827</v>
      </c>
      <c r="L17" s="328">
        <f t="shared" si="2"/>
        <v>772.0605057137565</v>
      </c>
      <c r="M17" s="325">
        <f t="shared" si="3"/>
        <v>3389</v>
      </c>
      <c r="N17" s="361">
        <f t="shared" si="4"/>
        <v>9355.790946467838</v>
      </c>
      <c r="O17" s="329">
        <f t="shared" si="5"/>
        <v>2151.2516180601715</v>
      </c>
      <c r="P17" s="331"/>
      <c r="Q17" t="s">
        <v>395</v>
      </c>
      <c r="R17">
        <v>0</v>
      </c>
      <c r="S17">
        <v>0</v>
      </c>
    </row>
    <row r="18" spans="1:19" ht="14.25">
      <c r="A18">
        <v>15</v>
      </c>
      <c r="B18" s="318">
        <f t="shared" si="6"/>
        <v>15</v>
      </c>
      <c r="C18" s="319" t="s">
        <v>331</v>
      </c>
      <c r="D18" s="314">
        <v>285</v>
      </c>
      <c r="E18" s="359">
        <v>1432.992202729045</v>
      </c>
      <c r="F18" s="328">
        <f t="shared" si="0"/>
        <v>477.6640675763483</v>
      </c>
      <c r="G18" s="348">
        <v>1297</v>
      </c>
      <c r="H18" s="362">
        <v>4384.836963704812</v>
      </c>
      <c r="I18" s="328">
        <f t="shared" si="1"/>
        <v>888.3435435815547</v>
      </c>
      <c r="J18" s="314">
        <v>1446</v>
      </c>
      <c r="K18" s="359">
        <v>3806.4444233437252</v>
      </c>
      <c r="L18" s="328">
        <f t="shared" si="2"/>
        <v>761.288884668745</v>
      </c>
      <c r="M18" s="325">
        <f t="shared" si="3"/>
        <v>3028</v>
      </c>
      <c r="N18" s="361">
        <f t="shared" si="4"/>
        <v>9624.273589777582</v>
      </c>
      <c r="O18" s="329">
        <f t="shared" si="5"/>
        <v>2127.296495826648</v>
      </c>
      <c r="P18" s="331"/>
      <c r="Q18" t="s">
        <v>381</v>
      </c>
      <c r="R18">
        <v>1174</v>
      </c>
      <c r="S18">
        <v>2846.4159042334045</v>
      </c>
    </row>
    <row r="19" spans="1:19" ht="14.25">
      <c r="A19">
        <v>16</v>
      </c>
      <c r="B19" s="318">
        <f t="shared" si="6"/>
        <v>16</v>
      </c>
      <c r="C19" s="319" t="s">
        <v>302</v>
      </c>
      <c r="D19" s="314">
        <v>406</v>
      </c>
      <c r="E19" s="359">
        <v>1922.222222222222</v>
      </c>
      <c r="F19" s="328">
        <f t="shared" si="0"/>
        <v>640.7407407407406</v>
      </c>
      <c r="G19" s="348">
        <v>1356</v>
      </c>
      <c r="H19" s="362">
        <v>3561.2667157765886</v>
      </c>
      <c r="I19" s="328">
        <f t="shared" si="1"/>
        <v>721.4927989612243</v>
      </c>
      <c r="J19" s="314">
        <v>1354</v>
      </c>
      <c r="K19" s="359">
        <v>3672.7714732376544</v>
      </c>
      <c r="L19" s="328">
        <f t="shared" si="2"/>
        <v>734.5542946475308</v>
      </c>
      <c r="M19" s="325">
        <f t="shared" si="3"/>
        <v>3116</v>
      </c>
      <c r="N19" s="361">
        <f t="shared" si="4"/>
        <v>9156.260411236466</v>
      </c>
      <c r="O19" s="329">
        <f t="shared" si="5"/>
        <v>2096.787834349496</v>
      </c>
      <c r="P19" s="331"/>
      <c r="Q19" t="s">
        <v>299</v>
      </c>
      <c r="R19">
        <v>1844</v>
      </c>
      <c r="S19">
        <v>4597.8401191658395</v>
      </c>
    </row>
    <row r="20" spans="1:19" ht="14.25">
      <c r="A20">
        <v>17</v>
      </c>
      <c r="B20" s="318">
        <f t="shared" si="6"/>
        <v>17</v>
      </c>
      <c r="C20" s="319" t="s">
        <v>315</v>
      </c>
      <c r="D20" s="314">
        <v>300</v>
      </c>
      <c r="E20" s="359">
        <v>571.4285714285714</v>
      </c>
      <c r="F20" s="328">
        <f t="shared" si="0"/>
        <v>190.47619047619048</v>
      </c>
      <c r="G20" s="348">
        <v>1888</v>
      </c>
      <c r="H20" s="362">
        <v>4529.405691693018</v>
      </c>
      <c r="I20" s="328">
        <f t="shared" si="1"/>
        <v>917.6323625673379</v>
      </c>
      <c r="J20" s="314">
        <v>1969</v>
      </c>
      <c r="K20" s="359">
        <v>4896.802046690118</v>
      </c>
      <c r="L20" s="328">
        <f t="shared" si="2"/>
        <v>979.3604093380236</v>
      </c>
      <c r="M20" s="325">
        <f t="shared" si="3"/>
        <v>4157</v>
      </c>
      <c r="N20" s="361">
        <f t="shared" si="4"/>
        <v>9997.636309811705</v>
      </c>
      <c r="O20" s="329">
        <f t="shared" si="5"/>
        <v>2087.468962381552</v>
      </c>
      <c r="P20" s="331"/>
      <c r="Q20" t="s">
        <v>320</v>
      </c>
      <c r="R20">
        <v>1575</v>
      </c>
      <c r="S20">
        <v>3809.053263489953</v>
      </c>
    </row>
    <row r="21" spans="1:19" ht="14.25">
      <c r="A21">
        <v>18</v>
      </c>
      <c r="B21" s="318">
        <f t="shared" si="6"/>
        <v>18</v>
      </c>
      <c r="C21" s="319" t="s">
        <v>369</v>
      </c>
      <c r="D21" s="314">
        <v>209</v>
      </c>
      <c r="E21" s="359">
        <v>1201.5873015873017</v>
      </c>
      <c r="F21" s="328">
        <f t="shared" si="0"/>
        <v>400.52910052910056</v>
      </c>
      <c r="G21" s="348">
        <v>1663</v>
      </c>
      <c r="H21" s="362">
        <v>4280.4616629122</v>
      </c>
      <c r="I21" s="328">
        <f t="shared" si="1"/>
        <v>867.1976890524145</v>
      </c>
      <c r="J21" s="314">
        <v>1494</v>
      </c>
      <c r="K21" s="359">
        <v>3760.828625235405</v>
      </c>
      <c r="L21" s="328">
        <f t="shared" si="2"/>
        <v>752.165725047081</v>
      </c>
      <c r="M21" s="325">
        <f t="shared" si="3"/>
        <v>3366</v>
      </c>
      <c r="N21" s="361">
        <f t="shared" si="4"/>
        <v>9242.877589734908</v>
      </c>
      <c r="O21" s="329">
        <f t="shared" si="5"/>
        <v>2019.892514628596</v>
      </c>
      <c r="P21" s="331"/>
      <c r="Q21" t="s">
        <v>319</v>
      </c>
      <c r="R21">
        <v>1516</v>
      </c>
      <c r="S21">
        <v>3773.5424534186145</v>
      </c>
    </row>
    <row r="22" spans="1:19" ht="14.25">
      <c r="A22">
        <v>19</v>
      </c>
      <c r="B22" s="318">
        <f t="shared" si="6"/>
        <v>19</v>
      </c>
      <c r="C22" s="319" t="s">
        <v>327</v>
      </c>
      <c r="D22" s="314">
        <v>287</v>
      </c>
      <c r="E22" s="359">
        <v>1511.111111111111</v>
      </c>
      <c r="F22" s="328">
        <f t="shared" si="0"/>
        <v>503.70370370370364</v>
      </c>
      <c r="G22" s="348">
        <v>1264</v>
      </c>
      <c r="H22" s="362">
        <v>3260.398386601306</v>
      </c>
      <c r="I22" s="328">
        <f t="shared" si="1"/>
        <v>660.5385514251407</v>
      </c>
      <c r="J22" s="314">
        <v>1641</v>
      </c>
      <c r="K22" s="359">
        <v>4135.988456784551</v>
      </c>
      <c r="L22" s="328">
        <f t="shared" si="2"/>
        <v>827.1976913569102</v>
      </c>
      <c r="M22" s="325">
        <f t="shared" si="3"/>
        <v>3192</v>
      </c>
      <c r="N22" s="361">
        <f t="shared" si="4"/>
        <v>8907.497954496968</v>
      </c>
      <c r="O22" s="329">
        <f t="shared" si="5"/>
        <v>1991.4399464857545</v>
      </c>
      <c r="P22" s="331"/>
      <c r="Q22" t="s">
        <v>300</v>
      </c>
      <c r="R22">
        <v>1674</v>
      </c>
      <c r="S22">
        <v>4154.745251538041</v>
      </c>
    </row>
    <row r="23" spans="1:19" ht="14.25">
      <c r="A23">
        <v>20</v>
      </c>
      <c r="B23" s="318">
        <f t="shared" si="6"/>
        <v>20</v>
      </c>
      <c r="C23" s="319" t="s">
        <v>300</v>
      </c>
      <c r="D23" s="314">
        <v>360</v>
      </c>
      <c r="E23" s="359">
        <v>750</v>
      </c>
      <c r="F23" s="328">
        <f t="shared" si="0"/>
        <v>250</v>
      </c>
      <c r="G23" s="348">
        <v>1803</v>
      </c>
      <c r="H23" s="362">
        <v>4364.927615405627</v>
      </c>
      <c r="I23" s="328">
        <f t="shared" si="1"/>
        <v>884.310020519034</v>
      </c>
      <c r="J23" s="314">
        <v>1674</v>
      </c>
      <c r="K23" s="359">
        <v>4154.745251538041</v>
      </c>
      <c r="L23" s="328">
        <f t="shared" si="2"/>
        <v>830.9490503076082</v>
      </c>
      <c r="M23" s="325">
        <f t="shared" si="3"/>
        <v>3837</v>
      </c>
      <c r="N23" s="361">
        <f t="shared" si="4"/>
        <v>9269.672866943667</v>
      </c>
      <c r="O23" s="329">
        <f t="shared" si="5"/>
        <v>1965.259070826642</v>
      </c>
      <c r="P23" s="331"/>
      <c r="Q23" t="s">
        <v>331</v>
      </c>
      <c r="R23">
        <v>1446</v>
      </c>
      <c r="S23">
        <v>3806.4444233437252</v>
      </c>
    </row>
    <row r="24" spans="1:19" ht="14.25">
      <c r="A24">
        <v>21</v>
      </c>
      <c r="B24" s="318">
        <f t="shared" si="6"/>
        <v>21</v>
      </c>
      <c r="C24" s="319" t="s">
        <v>326</v>
      </c>
      <c r="D24" s="314">
        <v>287</v>
      </c>
      <c r="E24" s="359">
        <v>1511.111111111111</v>
      </c>
      <c r="F24" s="328">
        <f t="shared" si="0"/>
        <v>503.70370370370364</v>
      </c>
      <c r="G24" s="348">
        <v>1221</v>
      </c>
      <c r="H24" s="362">
        <v>3286.031156666277</v>
      </c>
      <c r="I24" s="328">
        <f t="shared" si="1"/>
        <v>665.7316078557013</v>
      </c>
      <c r="J24" s="314">
        <v>1394</v>
      </c>
      <c r="K24" s="359">
        <v>3601.4164370201524</v>
      </c>
      <c r="L24" s="328">
        <f t="shared" si="2"/>
        <v>720.2832874040305</v>
      </c>
      <c r="M24" s="325">
        <f t="shared" si="3"/>
        <v>2902</v>
      </c>
      <c r="N24" s="361">
        <f t="shared" si="4"/>
        <v>8398.55870479754</v>
      </c>
      <c r="O24" s="329">
        <f t="shared" si="5"/>
        <v>1889.7185989634356</v>
      </c>
      <c r="P24" s="331"/>
      <c r="Q24" t="s">
        <v>344</v>
      </c>
      <c r="R24">
        <v>0</v>
      </c>
      <c r="S24">
        <v>0</v>
      </c>
    </row>
    <row r="25" spans="1:19" ht="14.25">
      <c r="A25">
        <v>22</v>
      </c>
      <c r="B25" s="318">
        <f t="shared" si="6"/>
        <v>22</v>
      </c>
      <c r="C25" s="319" t="s">
        <v>309</v>
      </c>
      <c r="D25" s="314">
        <v>902</v>
      </c>
      <c r="E25" s="359">
        <v>2944.4444444444443</v>
      </c>
      <c r="F25" s="328">
        <f t="shared" si="0"/>
        <v>981.4814814814814</v>
      </c>
      <c r="G25" s="348">
        <v>1887</v>
      </c>
      <c r="H25" s="362">
        <v>4473.519579051549</v>
      </c>
      <c r="I25" s="328">
        <f t="shared" si="1"/>
        <v>906.3101474537858</v>
      </c>
      <c r="J25" s="314">
        <v>0</v>
      </c>
      <c r="K25" s="359">
        <v>0</v>
      </c>
      <c r="L25" s="328">
        <f t="shared" si="2"/>
        <v>0</v>
      </c>
      <c r="M25" s="325">
        <f t="shared" si="3"/>
        <v>2789</v>
      </c>
      <c r="N25" s="361">
        <f t="shared" si="4"/>
        <v>7417.964023495993</v>
      </c>
      <c r="O25" s="329">
        <f t="shared" si="5"/>
        <v>1887.7916289352672</v>
      </c>
      <c r="P25" s="331"/>
      <c r="Q25" t="s">
        <v>394</v>
      </c>
      <c r="R25">
        <v>76</v>
      </c>
      <c r="S25">
        <v>237.81676413255357</v>
      </c>
    </row>
    <row r="26" spans="1:19" ht="14.25">
      <c r="A26">
        <v>23</v>
      </c>
      <c r="B26" s="318">
        <f t="shared" si="6"/>
        <v>23</v>
      </c>
      <c r="C26" s="319" t="s">
        <v>319</v>
      </c>
      <c r="D26" s="314">
        <v>783</v>
      </c>
      <c r="E26" s="359">
        <v>2697.3684210526317</v>
      </c>
      <c r="F26" s="328">
        <f t="shared" si="0"/>
        <v>899.1228070175439</v>
      </c>
      <c r="G26" s="348"/>
      <c r="H26" s="362"/>
      <c r="I26" s="328">
        <f t="shared" si="1"/>
        <v>0</v>
      </c>
      <c r="J26" s="314">
        <v>1516</v>
      </c>
      <c r="K26" s="359">
        <v>3773.5424534186145</v>
      </c>
      <c r="L26" s="328">
        <f t="shared" si="2"/>
        <v>754.708490683723</v>
      </c>
      <c r="M26" s="325">
        <f t="shared" si="3"/>
        <v>2299</v>
      </c>
      <c r="N26" s="361">
        <f t="shared" si="4"/>
        <v>6470.910874471247</v>
      </c>
      <c r="O26" s="329">
        <f t="shared" si="5"/>
        <v>1653.831297701267</v>
      </c>
      <c r="P26" s="331"/>
      <c r="Q26" t="s">
        <v>301</v>
      </c>
      <c r="R26">
        <v>1476</v>
      </c>
      <c r="S26">
        <v>3796.4318790944176</v>
      </c>
    </row>
    <row r="27" spans="1:19" ht="14.25">
      <c r="A27">
        <v>24</v>
      </c>
      <c r="B27" s="318">
        <f t="shared" si="6"/>
        <v>24</v>
      </c>
      <c r="C27" s="319" t="s">
        <v>301</v>
      </c>
      <c r="D27" s="314">
        <v>276</v>
      </c>
      <c r="E27" s="359">
        <v>876.1904761904761</v>
      </c>
      <c r="F27" s="328">
        <f t="shared" si="0"/>
        <v>292.06349206349205</v>
      </c>
      <c r="G27" s="348">
        <v>872</v>
      </c>
      <c r="H27" s="362">
        <v>2785.5000447667653</v>
      </c>
      <c r="I27" s="328">
        <f t="shared" si="1"/>
        <v>564.3267927398521</v>
      </c>
      <c r="J27" s="314">
        <v>1476</v>
      </c>
      <c r="K27" s="359">
        <v>3796.4318790944176</v>
      </c>
      <c r="L27" s="328">
        <f t="shared" si="2"/>
        <v>759.2863758188835</v>
      </c>
      <c r="M27" s="325">
        <f t="shared" si="3"/>
        <v>2624</v>
      </c>
      <c r="N27" s="361">
        <f t="shared" si="4"/>
        <v>7458.122400051659</v>
      </c>
      <c r="O27" s="329">
        <f t="shared" si="5"/>
        <v>1615.6766606222277</v>
      </c>
      <c r="P27" s="331"/>
      <c r="Q27" t="s">
        <v>318</v>
      </c>
      <c r="R27">
        <v>1507</v>
      </c>
      <c r="S27">
        <v>3799.0254105408644</v>
      </c>
    </row>
    <row r="28" spans="1:19" ht="14.25">
      <c r="A28">
        <v>25</v>
      </c>
      <c r="B28" s="318">
        <f t="shared" si="6"/>
        <v>25</v>
      </c>
      <c r="C28" s="319" t="s">
        <v>313</v>
      </c>
      <c r="D28" s="314">
        <v>646</v>
      </c>
      <c r="E28" s="359">
        <v>2288.8888888888887</v>
      </c>
      <c r="F28" s="328">
        <f t="shared" si="0"/>
        <v>762.9629629629628</v>
      </c>
      <c r="G28" s="348"/>
      <c r="H28" s="362"/>
      <c r="I28" s="328">
        <f t="shared" si="1"/>
        <v>0</v>
      </c>
      <c r="J28" s="314">
        <v>1665</v>
      </c>
      <c r="K28" s="359">
        <v>4160.949163092732</v>
      </c>
      <c r="L28" s="328">
        <f t="shared" si="2"/>
        <v>832.1898326185465</v>
      </c>
      <c r="M28" s="325">
        <f t="shared" si="3"/>
        <v>2311</v>
      </c>
      <c r="N28" s="361">
        <f t="shared" si="4"/>
        <v>6449.838051981621</v>
      </c>
      <c r="O28" s="329">
        <f t="shared" si="5"/>
        <v>1595.1527955815093</v>
      </c>
      <c r="P28" s="331"/>
      <c r="Q28" t="s">
        <v>373</v>
      </c>
      <c r="R28">
        <v>1117</v>
      </c>
      <c r="S28">
        <v>2711.559237631022</v>
      </c>
    </row>
    <row r="29" spans="1:19" ht="14.25">
      <c r="A29">
        <v>26</v>
      </c>
      <c r="B29" s="318">
        <f t="shared" si="6"/>
        <v>26</v>
      </c>
      <c r="C29" s="319" t="s">
        <v>311</v>
      </c>
      <c r="D29" s="314">
        <v>482</v>
      </c>
      <c r="E29" s="359">
        <v>1882.5396825396826</v>
      </c>
      <c r="F29" s="328">
        <f t="shared" si="0"/>
        <v>627.5132275132275</v>
      </c>
      <c r="G29" s="348">
        <v>1772</v>
      </c>
      <c r="H29" s="362">
        <v>4697.544196464283</v>
      </c>
      <c r="I29" s="328">
        <f t="shared" si="1"/>
        <v>951.6962870364496</v>
      </c>
      <c r="J29" s="314">
        <v>0</v>
      </c>
      <c r="K29" s="359">
        <v>0</v>
      </c>
      <c r="L29" s="328">
        <f t="shared" si="2"/>
        <v>0</v>
      </c>
      <c r="M29" s="325">
        <f t="shared" si="3"/>
        <v>2254</v>
      </c>
      <c r="N29" s="361">
        <f t="shared" si="4"/>
        <v>6580.083879003966</v>
      </c>
      <c r="O29" s="329">
        <f t="shared" si="5"/>
        <v>1579.2095145496771</v>
      </c>
      <c r="P29" s="331"/>
      <c r="Q29" t="s">
        <v>302</v>
      </c>
      <c r="R29">
        <v>1354</v>
      </c>
      <c r="S29">
        <v>3672.7714732376544</v>
      </c>
    </row>
    <row r="30" spans="1:19" ht="14.25">
      <c r="A30">
        <v>27</v>
      </c>
      <c r="B30" s="318">
        <f t="shared" si="6"/>
        <v>27</v>
      </c>
      <c r="C30" s="319" t="s">
        <v>310</v>
      </c>
      <c r="D30" s="314">
        <v>497</v>
      </c>
      <c r="E30" s="359">
        <v>2010.4775828460038</v>
      </c>
      <c r="F30" s="328">
        <f t="shared" si="0"/>
        <v>670.1591942820012</v>
      </c>
      <c r="G30" s="348"/>
      <c r="H30" s="362"/>
      <c r="I30" s="328">
        <f t="shared" si="1"/>
        <v>0</v>
      </c>
      <c r="J30" s="314">
        <v>1746</v>
      </c>
      <c r="K30" s="359">
        <v>4352.539720341578</v>
      </c>
      <c r="L30" s="328">
        <f t="shared" si="2"/>
        <v>870.5079440683155</v>
      </c>
      <c r="M30" s="325">
        <f t="shared" si="3"/>
        <v>2243</v>
      </c>
      <c r="N30" s="361">
        <f t="shared" si="4"/>
        <v>6363.017303187582</v>
      </c>
      <c r="O30" s="329">
        <f t="shared" si="5"/>
        <v>1540.6671383503167</v>
      </c>
      <c r="P30" s="331"/>
      <c r="Q30" t="s">
        <v>303</v>
      </c>
      <c r="R30">
        <v>1887</v>
      </c>
      <c r="S30">
        <v>4723.266725142484</v>
      </c>
    </row>
    <row r="31" spans="1:19" ht="14.25">
      <c r="A31">
        <v>28</v>
      </c>
      <c r="B31" s="318">
        <f t="shared" si="6"/>
        <v>28</v>
      </c>
      <c r="C31" s="319" t="s">
        <v>317</v>
      </c>
      <c r="D31" s="314">
        <v>467</v>
      </c>
      <c r="E31" s="359">
        <v>2088.8888888888887</v>
      </c>
      <c r="F31" s="328">
        <f t="shared" si="0"/>
        <v>696.2962962962962</v>
      </c>
      <c r="G31" s="348"/>
      <c r="H31" s="362"/>
      <c r="I31" s="328">
        <f t="shared" si="1"/>
        <v>0</v>
      </c>
      <c r="J31" s="314">
        <v>1377</v>
      </c>
      <c r="K31" s="359">
        <v>3477.3119794056984</v>
      </c>
      <c r="L31" s="328">
        <f t="shared" si="2"/>
        <v>695.4623958811396</v>
      </c>
      <c r="M31" s="325">
        <f t="shared" si="3"/>
        <v>1844</v>
      </c>
      <c r="N31" s="361">
        <f t="shared" si="4"/>
        <v>5566.200868294587</v>
      </c>
      <c r="O31" s="329">
        <f t="shared" si="5"/>
        <v>1391.758692177436</v>
      </c>
      <c r="P31" s="331"/>
      <c r="Q31" t="s">
        <v>304</v>
      </c>
      <c r="R31">
        <v>2023</v>
      </c>
      <c r="S31">
        <v>4987.394957983193</v>
      </c>
    </row>
    <row r="32" spans="1:19" ht="14.25">
      <c r="A32">
        <v>29</v>
      </c>
      <c r="B32" s="318">
        <f t="shared" si="6"/>
        <v>29</v>
      </c>
      <c r="C32" s="319" t="s">
        <v>312</v>
      </c>
      <c r="D32" s="314">
        <v>406</v>
      </c>
      <c r="E32" s="359">
        <v>1717.4603174603171</v>
      </c>
      <c r="F32" s="328">
        <f t="shared" si="0"/>
        <v>572.4867724867723</v>
      </c>
      <c r="G32" s="348">
        <v>1397</v>
      </c>
      <c r="H32" s="362">
        <v>3328.973500906126</v>
      </c>
      <c r="I32" s="328">
        <f t="shared" si="1"/>
        <v>674.4314875929617</v>
      </c>
      <c r="J32" s="314">
        <v>0</v>
      </c>
      <c r="K32" s="359">
        <v>0</v>
      </c>
      <c r="L32" s="328">
        <f t="shared" si="2"/>
        <v>0</v>
      </c>
      <c r="M32" s="325">
        <f t="shared" si="3"/>
        <v>1803</v>
      </c>
      <c r="N32" s="361">
        <f t="shared" si="4"/>
        <v>5046.433818366443</v>
      </c>
      <c r="O32" s="329">
        <f t="shared" si="5"/>
        <v>1246.918260079734</v>
      </c>
      <c r="P32" s="331"/>
      <c r="Q32" t="s">
        <v>305</v>
      </c>
      <c r="R32">
        <v>1958</v>
      </c>
      <c r="S32">
        <v>4864.830508474576</v>
      </c>
    </row>
    <row r="33" spans="1:19" ht="14.25">
      <c r="A33">
        <v>30</v>
      </c>
      <c r="B33" s="318">
        <f t="shared" si="6"/>
        <v>30</v>
      </c>
      <c r="C33" s="319" t="s">
        <v>322</v>
      </c>
      <c r="D33" s="314">
        <v>857</v>
      </c>
      <c r="E33" s="359">
        <v>2944.4444444444443</v>
      </c>
      <c r="F33" s="328">
        <f t="shared" si="0"/>
        <v>981.4814814814814</v>
      </c>
      <c r="G33" s="348"/>
      <c r="H33" s="362"/>
      <c r="I33" s="328">
        <f t="shared" si="1"/>
        <v>0</v>
      </c>
      <c r="J33" s="314">
        <v>0</v>
      </c>
      <c r="K33" s="359">
        <v>0</v>
      </c>
      <c r="L33" s="328">
        <f t="shared" si="2"/>
        <v>0</v>
      </c>
      <c r="M33" s="325">
        <f t="shared" si="3"/>
        <v>857</v>
      </c>
      <c r="N33" s="361">
        <f t="shared" si="4"/>
        <v>2944.4444444444443</v>
      </c>
      <c r="O33" s="329">
        <f t="shared" si="5"/>
        <v>981.4814814814814</v>
      </c>
      <c r="P33" s="331"/>
      <c r="Q33" t="s">
        <v>369</v>
      </c>
      <c r="R33">
        <v>1494</v>
      </c>
      <c r="S33">
        <v>3760.828625235405</v>
      </c>
    </row>
    <row r="34" spans="1:19" ht="14.25">
      <c r="A34">
        <v>31</v>
      </c>
      <c r="B34" s="318">
        <f t="shared" si="6"/>
        <v>31</v>
      </c>
      <c r="C34" s="319" t="s">
        <v>349</v>
      </c>
      <c r="D34" s="314">
        <v>209</v>
      </c>
      <c r="E34" s="359">
        <v>1201.5873015873017</v>
      </c>
      <c r="F34" s="328">
        <f t="shared" si="0"/>
        <v>400.52910052910056</v>
      </c>
      <c r="G34" s="348">
        <v>1195</v>
      </c>
      <c r="H34" s="362">
        <v>2727.534286580536</v>
      </c>
      <c r="I34" s="328">
        <f t="shared" si="1"/>
        <v>552.5832530233745</v>
      </c>
      <c r="J34" s="314">
        <v>0</v>
      </c>
      <c r="K34" s="359">
        <v>0</v>
      </c>
      <c r="L34" s="328">
        <f t="shared" si="2"/>
        <v>0</v>
      </c>
      <c r="M34" s="325">
        <f t="shared" si="3"/>
        <v>1404</v>
      </c>
      <c r="N34" s="361">
        <f t="shared" si="4"/>
        <v>3929.1215881678377</v>
      </c>
      <c r="O34" s="329">
        <f t="shared" si="5"/>
        <v>953.112353552475</v>
      </c>
      <c r="P34" s="331"/>
      <c r="Q34" t="s">
        <v>371</v>
      </c>
      <c r="R34">
        <v>1580</v>
      </c>
      <c r="S34">
        <v>4037.343788739601</v>
      </c>
    </row>
    <row r="35" spans="1:19" ht="14.25">
      <c r="A35">
        <v>32</v>
      </c>
      <c r="B35" s="318">
        <f t="shared" si="6"/>
        <v>32</v>
      </c>
      <c r="C35" s="319" t="s">
        <v>383</v>
      </c>
      <c r="D35" s="314"/>
      <c r="E35" s="359"/>
      <c r="F35" s="328">
        <f t="shared" si="0"/>
        <v>0</v>
      </c>
      <c r="G35" s="348"/>
      <c r="H35" s="362"/>
      <c r="I35" s="328">
        <f t="shared" si="1"/>
        <v>0</v>
      </c>
      <c r="J35" s="314">
        <v>1864</v>
      </c>
      <c r="K35" s="359">
        <v>4733.879677275903</v>
      </c>
      <c r="L35" s="328">
        <f t="shared" si="2"/>
        <v>946.7759354551807</v>
      </c>
      <c r="M35" s="325">
        <f t="shared" si="3"/>
        <v>1864</v>
      </c>
      <c r="N35" s="361">
        <f t="shared" si="4"/>
        <v>4733.879677275903</v>
      </c>
      <c r="O35" s="329">
        <f t="shared" si="5"/>
        <v>946.7759354551807</v>
      </c>
      <c r="P35" s="331"/>
      <c r="Q35" t="s">
        <v>306</v>
      </c>
      <c r="R35">
        <v>1729</v>
      </c>
      <c r="S35">
        <v>4309.890865928018</v>
      </c>
    </row>
    <row r="36" spans="1:19" ht="14.25">
      <c r="A36">
        <v>33</v>
      </c>
      <c r="B36" s="318">
        <f t="shared" si="6"/>
        <v>33</v>
      </c>
      <c r="C36" s="319" t="s">
        <v>297</v>
      </c>
      <c r="D36" s="314">
        <v>404</v>
      </c>
      <c r="E36" s="359">
        <v>1606.3492063492063</v>
      </c>
      <c r="F36" s="328">
        <f aca="true" t="shared" si="7" ref="F36:F53">(IF(C36&lt;&gt;"",IF(D36&lt;&gt;0,(E36/F$54*1000),0),""))</f>
        <v>535.4497354497354</v>
      </c>
      <c r="G36" s="348">
        <v>209</v>
      </c>
      <c r="H36" s="362">
        <v>1444.4444444444443</v>
      </c>
      <c r="I36" s="328">
        <f aca="true" t="shared" si="8" ref="I36:I53">(IF(C36&lt;&gt;"",IF(G36&lt;&gt;0,(H36/I$54*1000),0),""))</f>
        <v>292.6363983212514</v>
      </c>
      <c r="J36" s="314">
        <v>0</v>
      </c>
      <c r="K36" s="359">
        <v>0</v>
      </c>
      <c r="L36" s="328">
        <f aca="true" t="shared" si="9" ref="L36:L53">(IF(C36&lt;&gt;"",IF(J36&lt;&gt;0,(K36/L$54*1000),0),""))</f>
        <v>0</v>
      </c>
      <c r="M36" s="325">
        <f t="shared" si="3"/>
        <v>613</v>
      </c>
      <c r="N36" s="361">
        <f t="shared" si="4"/>
        <v>3050.7936507936506</v>
      </c>
      <c r="O36" s="329">
        <f aca="true" t="shared" si="10" ref="O36:O53">IF(C36&lt;&gt;"",(L36+I36+F36),0)</f>
        <v>828.0861337709869</v>
      </c>
      <c r="P36" s="331"/>
      <c r="Q36" s="337" t="s">
        <v>383</v>
      </c>
      <c r="R36">
        <v>1864</v>
      </c>
      <c r="S36">
        <v>4733.879677275903</v>
      </c>
    </row>
    <row r="37" spans="1:19" ht="14.25">
      <c r="A37">
        <v>34</v>
      </c>
      <c r="B37" s="318">
        <f t="shared" si="6"/>
        <v>34</v>
      </c>
      <c r="C37" s="319" t="s">
        <v>371</v>
      </c>
      <c r="D37" s="314"/>
      <c r="E37" s="359"/>
      <c r="F37" s="328">
        <f t="shared" si="7"/>
        <v>0</v>
      </c>
      <c r="G37" s="348"/>
      <c r="H37" s="362"/>
      <c r="I37" s="328">
        <f t="shared" si="8"/>
        <v>0</v>
      </c>
      <c r="J37" s="314">
        <v>1580</v>
      </c>
      <c r="K37" s="359">
        <v>4037.343788739601</v>
      </c>
      <c r="L37" s="328">
        <f t="shared" si="9"/>
        <v>807.4687577479202</v>
      </c>
      <c r="M37" s="325">
        <f t="shared" si="3"/>
        <v>1580</v>
      </c>
      <c r="N37" s="385">
        <f t="shared" si="4"/>
        <v>4037.343788739601</v>
      </c>
      <c r="O37" s="365">
        <f t="shared" si="10"/>
        <v>807.4687577479202</v>
      </c>
      <c r="P37" s="331"/>
      <c r="Q37" t="s">
        <v>317</v>
      </c>
      <c r="R37">
        <v>1377</v>
      </c>
      <c r="S37">
        <v>3477.3119794056984</v>
      </c>
    </row>
    <row r="38" spans="1:19" ht="14.25">
      <c r="A38">
        <v>35</v>
      </c>
      <c r="B38" s="318">
        <f t="shared" si="6"/>
        <v>35</v>
      </c>
      <c r="C38" s="319" t="s">
        <v>392</v>
      </c>
      <c r="D38" s="314"/>
      <c r="E38" s="359"/>
      <c r="F38" s="328">
        <f t="shared" si="7"/>
        <v>0</v>
      </c>
      <c r="G38" s="348"/>
      <c r="H38" s="362"/>
      <c r="I38" s="328">
        <f t="shared" si="8"/>
        <v>0</v>
      </c>
      <c r="J38" s="314">
        <v>1530</v>
      </c>
      <c r="K38" s="359">
        <v>3846.458110863628</v>
      </c>
      <c r="L38" s="328">
        <f t="shared" si="9"/>
        <v>769.2916221727256</v>
      </c>
      <c r="M38" s="325">
        <f t="shared" si="3"/>
        <v>1530</v>
      </c>
      <c r="N38" s="361">
        <f t="shared" si="4"/>
        <v>3846.458110863628</v>
      </c>
      <c r="O38" s="329">
        <f t="shared" si="10"/>
        <v>769.2916221727256</v>
      </c>
      <c r="P38" s="331"/>
      <c r="Q38" t="s">
        <v>379</v>
      </c>
      <c r="R38">
        <v>1469</v>
      </c>
      <c r="S38">
        <v>3779.3342708203386</v>
      </c>
    </row>
    <row r="39" spans="1:19" ht="14.25">
      <c r="A39">
        <v>36</v>
      </c>
      <c r="B39" s="318">
        <f t="shared" si="6"/>
        <v>36</v>
      </c>
      <c r="C39" s="319" t="s">
        <v>379</v>
      </c>
      <c r="D39" s="314"/>
      <c r="E39" s="359"/>
      <c r="F39" s="328">
        <f t="shared" si="7"/>
        <v>0</v>
      </c>
      <c r="G39" s="348"/>
      <c r="H39" s="362"/>
      <c r="I39" s="328">
        <f t="shared" si="8"/>
        <v>0</v>
      </c>
      <c r="J39" s="314">
        <v>1469</v>
      </c>
      <c r="K39" s="359">
        <v>3779.3342708203386</v>
      </c>
      <c r="L39" s="328">
        <f t="shared" si="9"/>
        <v>755.8668541640677</v>
      </c>
      <c r="M39" s="325">
        <f t="shared" si="3"/>
        <v>1469</v>
      </c>
      <c r="N39" s="361">
        <f t="shared" si="4"/>
        <v>3779.3342708203386</v>
      </c>
      <c r="O39" s="329">
        <f t="shared" si="10"/>
        <v>755.8668541640677</v>
      </c>
      <c r="P39" s="331"/>
      <c r="Q39" t="s">
        <v>307</v>
      </c>
      <c r="R39">
        <v>0</v>
      </c>
      <c r="S39">
        <v>0</v>
      </c>
    </row>
    <row r="40" spans="1:19" ht="14.25">
      <c r="A40">
        <v>37</v>
      </c>
      <c r="B40" s="318">
        <f t="shared" si="6"/>
        <v>37</v>
      </c>
      <c r="C40" s="319" t="s">
        <v>307</v>
      </c>
      <c r="D40" s="314">
        <v>602</v>
      </c>
      <c r="E40" s="359">
        <v>2144.4444444444443</v>
      </c>
      <c r="F40" s="328">
        <f t="shared" si="7"/>
        <v>714.8148148148148</v>
      </c>
      <c r="G40" s="348"/>
      <c r="H40" s="362"/>
      <c r="I40" s="328">
        <f t="shared" si="8"/>
        <v>0</v>
      </c>
      <c r="J40" s="314">
        <v>0</v>
      </c>
      <c r="K40" s="359">
        <v>0</v>
      </c>
      <c r="L40" s="328">
        <f t="shared" si="9"/>
        <v>0</v>
      </c>
      <c r="M40" s="325">
        <f t="shared" si="3"/>
        <v>602</v>
      </c>
      <c r="N40" s="361">
        <f t="shared" si="4"/>
        <v>2144.4444444444443</v>
      </c>
      <c r="O40" s="329">
        <f t="shared" si="10"/>
        <v>714.8148148148148</v>
      </c>
      <c r="P40" s="331"/>
      <c r="Q40" t="s">
        <v>308</v>
      </c>
      <c r="R40">
        <v>1643</v>
      </c>
      <c r="S40">
        <v>4225.239846498242</v>
      </c>
    </row>
    <row r="41" spans="1:19" ht="14.25">
      <c r="A41">
        <v>38</v>
      </c>
      <c r="B41" s="318">
        <f t="shared" si="6"/>
        <v>38</v>
      </c>
      <c r="C41" s="319" t="s">
        <v>365</v>
      </c>
      <c r="D41" s="314"/>
      <c r="E41" s="359"/>
      <c r="F41" s="328">
        <f t="shared" si="7"/>
        <v>0</v>
      </c>
      <c r="G41" s="348">
        <v>1054</v>
      </c>
      <c r="H41" s="362">
        <v>3278.5190940912134</v>
      </c>
      <c r="I41" s="328">
        <f t="shared" si="8"/>
        <v>664.2097058231341</v>
      </c>
      <c r="J41" s="314">
        <v>76</v>
      </c>
      <c r="K41" s="359">
        <v>237.81676413255357</v>
      </c>
      <c r="L41" s="329">
        <f t="shared" si="9"/>
        <v>47.563352826510716</v>
      </c>
      <c r="M41" s="316">
        <f t="shared" si="3"/>
        <v>1130</v>
      </c>
      <c r="N41" s="362">
        <f t="shared" si="4"/>
        <v>3516.335858223767</v>
      </c>
      <c r="O41" s="329">
        <f t="shared" si="10"/>
        <v>711.7730586496448</v>
      </c>
      <c r="P41" s="331"/>
      <c r="Q41" t="s">
        <v>309</v>
      </c>
      <c r="R41">
        <v>0</v>
      </c>
      <c r="S41">
        <v>0</v>
      </c>
    </row>
    <row r="42" spans="1:19" ht="14.25">
      <c r="A42">
        <v>39</v>
      </c>
      <c r="B42" s="318">
        <f t="shared" si="6"/>
        <v>39</v>
      </c>
      <c r="C42" s="319" t="s">
        <v>345</v>
      </c>
      <c r="D42" s="314"/>
      <c r="E42" s="359"/>
      <c r="F42" s="328">
        <f t="shared" si="7"/>
        <v>0</v>
      </c>
      <c r="G42" s="348">
        <v>1310</v>
      </c>
      <c r="H42" s="362">
        <v>3307.8333488429334</v>
      </c>
      <c r="I42" s="328">
        <f t="shared" si="8"/>
        <v>670.1486105439136</v>
      </c>
      <c r="J42" s="314">
        <v>0</v>
      </c>
      <c r="K42" s="359">
        <v>0</v>
      </c>
      <c r="L42" s="329">
        <f t="shared" si="9"/>
        <v>0</v>
      </c>
      <c r="M42" s="316">
        <f t="shared" si="3"/>
        <v>1310</v>
      </c>
      <c r="N42" s="362">
        <f t="shared" si="4"/>
        <v>3307.8333488429334</v>
      </c>
      <c r="O42" s="329">
        <f t="shared" si="10"/>
        <v>670.1486105439136</v>
      </c>
      <c r="P42" s="331"/>
      <c r="Q42" t="s">
        <v>310</v>
      </c>
      <c r="R42">
        <v>1746</v>
      </c>
      <c r="S42">
        <v>4352.539720341578</v>
      </c>
    </row>
    <row r="43" spans="1:19" ht="14.25">
      <c r="A43">
        <v>40</v>
      </c>
      <c r="B43" s="318">
        <f t="shared" si="6"/>
        <v>40</v>
      </c>
      <c r="C43" s="319" t="s">
        <v>316</v>
      </c>
      <c r="D43" s="314">
        <v>481</v>
      </c>
      <c r="E43" s="359">
        <v>1826.984126984127</v>
      </c>
      <c r="F43" s="328">
        <f t="shared" si="7"/>
        <v>608.994708994709</v>
      </c>
      <c r="G43" s="348"/>
      <c r="H43" s="362"/>
      <c r="I43" s="328">
        <f t="shared" si="8"/>
        <v>0</v>
      </c>
      <c r="J43" s="314">
        <v>0</v>
      </c>
      <c r="K43" s="359">
        <v>0</v>
      </c>
      <c r="L43" s="329">
        <f t="shared" si="9"/>
        <v>0</v>
      </c>
      <c r="M43" s="316">
        <f t="shared" si="3"/>
        <v>481</v>
      </c>
      <c r="N43" s="362">
        <f t="shared" si="4"/>
        <v>1826.984126984127</v>
      </c>
      <c r="O43" s="329">
        <f t="shared" si="10"/>
        <v>608.994708994709</v>
      </c>
      <c r="P43" s="331"/>
      <c r="Q43" t="s">
        <v>311</v>
      </c>
      <c r="R43">
        <v>0</v>
      </c>
      <c r="S43">
        <v>0</v>
      </c>
    </row>
    <row r="44" spans="1:19" ht="14.25">
      <c r="A44">
        <v>41</v>
      </c>
      <c r="B44" s="318">
        <f t="shared" si="6"/>
        <v>41</v>
      </c>
      <c r="C44" s="319" t="s">
        <v>381</v>
      </c>
      <c r="D44" s="314"/>
      <c r="E44" s="359"/>
      <c r="F44" s="328">
        <f t="shared" si="7"/>
        <v>0</v>
      </c>
      <c r="G44" s="348"/>
      <c r="H44" s="362"/>
      <c r="I44" s="328">
        <f t="shared" si="8"/>
        <v>0</v>
      </c>
      <c r="J44" s="314">
        <v>1174</v>
      </c>
      <c r="K44" s="359">
        <v>2846.4159042334045</v>
      </c>
      <c r="L44" s="329">
        <f t="shared" si="9"/>
        <v>569.2831808466809</v>
      </c>
      <c r="M44" s="316">
        <f t="shared" si="3"/>
        <v>1174</v>
      </c>
      <c r="N44" s="362">
        <f t="shared" si="4"/>
        <v>2846.4159042334045</v>
      </c>
      <c r="O44" s="329">
        <f t="shared" si="10"/>
        <v>569.2831808466809</v>
      </c>
      <c r="P44" s="331"/>
      <c r="Q44" t="s">
        <v>316</v>
      </c>
      <c r="R44">
        <v>0</v>
      </c>
      <c r="S44">
        <v>0</v>
      </c>
    </row>
    <row r="45" spans="1:19" ht="14.25">
      <c r="A45">
        <v>42</v>
      </c>
      <c r="B45" s="318">
        <f t="shared" si="6"/>
        <v>42</v>
      </c>
      <c r="C45" s="319" t="s">
        <v>373</v>
      </c>
      <c r="D45" s="314"/>
      <c r="E45" s="359"/>
      <c r="F45" s="328">
        <f t="shared" si="7"/>
        <v>0</v>
      </c>
      <c r="G45" s="348"/>
      <c r="H45" s="362"/>
      <c r="I45" s="328">
        <f t="shared" si="8"/>
        <v>0</v>
      </c>
      <c r="J45" s="314">
        <v>1117</v>
      </c>
      <c r="K45" s="359">
        <v>2711.559237631022</v>
      </c>
      <c r="L45" s="329">
        <f t="shared" si="9"/>
        <v>542.3118475262045</v>
      </c>
      <c r="M45" s="316">
        <f t="shared" si="3"/>
        <v>1117</v>
      </c>
      <c r="N45" s="362">
        <f t="shared" si="4"/>
        <v>2711.559237631022</v>
      </c>
      <c r="O45" s="329">
        <f t="shared" si="10"/>
        <v>542.3118475262045</v>
      </c>
      <c r="P45" s="331"/>
      <c r="Q45" t="s">
        <v>312</v>
      </c>
      <c r="R45">
        <v>0</v>
      </c>
      <c r="S45">
        <v>0</v>
      </c>
    </row>
    <row r="46" spans="1:19" ht="14.25">
      <c r="A46">
        <v>43</v>
      </c>
      <c r="B46" s="318">
        <f t="shared" si="6"/>
        <v>43</v>
      </c>
      <c r="C46" s="319" t="s">
        <v>321</v>
      </c>
      <c r="D46" s="314">
        <v>211</v>
      </c>
      <c r="E46" s="359">
        <v>1300.438596491228</v>
      </c>
      <c r="F46" s="328">
        <f t="shared" si="7"/>
        <v>433.4795321637427</v>
      </c>
      <c r="G46" s="348"/>
      <c r="H46" s="362"/>
      <c r="I46" s="328">
        <f t="shared" si="8"/>
        <v>0</v>
      </c>
      <c r="J46" s="314">
        <v>0</v>
      </c>
      <c r="K46" s="359">
        <v>0</v>
      </c>
      <c r="L46" s="329">
        <f t="shared" si="9"/>
        <v>0</v>
      </c>
      <c r="M46" s="316">
        <f t="shared" si="3"/>
        <v>211</v>
      </c>
      <c r="N46" s="362">
        <f t="shared" si="4"/>
        <v>1300.438596491228</v>
      </c>
      <c r="O46" s="329">
        <f t="shared" si="10"/>
        <v>433.4795321637427</v>
      </c>
      <c r="P46" s="331"/>
      <c r="Q46" t="s">
        <v>313</v>
      </c>
      <c r="R46">
        <v>1665</v>
      </c>
      <c r="S46">
        <v>4160.949163092732</v>
      </c>
    </row>
    <row r="47" spans="1:19" ht="14.25">
      <c r="A47">
        <v>44</v>
      </c>
      <c r="B47" s="318">
        <f t="shared" si="6"/>
        <v>44</v>
      </c>
      <c r="C47" s="319" t="s">
        <v>382</v>
      </c>
      <c r="D47" s="314"/>
      <c r="E47" s="359"/>
      <c r="F47" s="328">
        <f t="shared" si="7"/>
        <v>0</v>
      </c>
      <c r="G47" s="348"/>
      <c r="H47" s="362"/>
      <c r="I47" s="328">
        <f t="shared" si="8"/>
        <v>0</v>
      </c>
      <c r="J47" s="314">
        <v>901</v>
      </c>
      <c r="K47" s="359">
        <v>1918.8179759885445</v>
      </c>
      <c r="L47" s="329">
        <f t="shared" si="9"/>
        <v>383.7635951977089</v>
      </c>
      <c r="M47" s="316">
        <f t="shared" si="3"/>
        <v>901</v>
      </c>
      <c r="N47" s="362">
        <f t="shared" si="4"/>
        <v>1918.8179759885445</v>
      </c>
      <c r="O47" s="329">
        <f t="shared" si="10"/>
        <v>383.7635951977089</v>
      </c>
      <c r="P47" s="331"/>
      <c r="Q47" t="s">
        <v>314</v>
      </c>
      <c r="R47">
        <v>1663</v>
      </c>
      <c r="S47">
        <v>4171.484838082543</v>
      </c>
    </row>
    <row r="48" spans="1:19" ht="14.25">
      <c r="A48">
        <v>45</v>
      </c>
      <c r="B48" s="318">
        <f t="shared" si="6"/>
      </c>
      <c r="C48" s="319" t="s">
        <v>295</v>
      </c>
      <c r="D48" s="314"/>
      <c r="E48" s="359"/>
      <c r="F48" s="328">
        <f t="shared" si="7"/>
        <v>0</v>
      </c>
      <c r="G48" s="348"/>
      <c r="H48" s="362"/>
      <c r="I48" s="328">
        <f t="shared" si="8"/>
        <v>0</v>
      </c>
      <c r="J48" s="314">
        <v>0</v>
      </c>
      <c r="K48" s="359">
        <v>0</v>
      </c>
      <c r="L48" s="329">
        <f t="shared" si="9"/>
        <v>0</v>
      </c>
      <c r="M48" s="316">
        <f t="shared" si="3"/>
        <v>0</v>
      </c>
      <c r="N48" s="362">
        <f t="shared" si="4"/>
        <v>0</v>
      </c>
      <c r="O48" s="329">
        <f t="shared" si="10"/>
        <v>0</v>
      </c>
      <c r="P48" s="331"/>
      <c r="Q48" t="s">
        <v>315</v>
      </c>
      <c r="R48">
        <v>1969</v>
      </c>
      <c r="S48">
        <v>4896.802046690118</v>
      </c>
    </row>
    <row r="49" spans="1:19" ht="14.25">
      <c r="A49">
        <v>46</v>
      </c>
      <c r="B49" s="318">
        <f t="shared" si="6"/>
      </c>
      <c r="C49" s="319" t="s">
        <v>346</v>
      </c>
      <c r="D49" s="314"/>
      <c r="E49" s="359"/>
      <c r="F49" s="328">
        <f t="shared" si="7"/>
        <v>0</v>
      </c>
      <c r="G49" s="348"/>
      <c r="H49" s="362"/>
      <c r="I49" s="328">
        <f t="shared" si="8"/>
        <v>0</v>
      </c>
      <c r="J49" s="314">
        <v>0</v>
      </c>
      <c r="K49" s="359">
        <v>0</v>
      </c>
      <c r="L49" s="329">
        <f t="shared" si="9"/>
        <v>0</v>
      </c>
      <c r="M49" s="316">
        <f t="shared" si="3"/>
        <v>0</v>
      </c>
      <c r="N49" s="362">
        <f t="shared" si="4"/>
        <v>0</v>
      </c>
      <c r="O49" s="329">
        <f t="shared" si="10"/>
        <v>0</v>
      </c>
      <c r="P49" s="331"/>
      <c r="Q49" t="s">
        <v>322</v>
      </c>
      <c r="R49">
        <v>0</v>
      </c>
      <c r="S49">
        <v>0</v>
      </c>
    </row>
    <row r="50" spans="1:19" ht="14.25">
      <c r="A50">
        <v>47</v>
      </c>
      <c r="B50" s="318">
        <f t="shared" si="6"/>
      </c>
      <c r="C50" s="319" t="s">
        <v>347</v>
      </c>
      <c r="D50" s="314"/>
      <c r="E50" s="359"/>
      <c r="F50" s="328">
        <f t="shared" si="7"/>
        <v>0</v>
      </c>
      <c r="G50" s="348"/>
      <c r="H50" s="362"/>
      <c r="I50" s="328">
        <f t="shared" si="8"/>
        <v>0</v>
      </c>
      <c r="J50" s="314">
        <v>0</v>
      </c>
      <c r="K50" s="359">
        <v>0</v>
      </c>
      <c r="L50" s="329">
        <f t="shared" si="9"/>
        <v>0</v>
      </c>
      <c r="M50" s="316">
        <f t="shared" si="3"/>
        <v>0</v>
      </c>
      <c r="N50" s="362">
        <f t="shared" si="4"/>
        <v>0</v>
      </c>
      <c r="O50" s="329">
        <f t="shared" si="10"/>
        <v>0</v>
      </c>
      <c r="P50" s="331"/>
      <c r="Q50" t="s">
        <v>392</v>
      </c>
      <c r="R50">
        <v>1530</v>
      </c>
      <c r="S50">
        <v>3846.458110863628</v>
      </c>
    </row>
    <row r="51" spans="1:19" ht="14.25">
      <c r="A51">
        <v>48</v>
      </c>
      <c r="B51" s="318">
        <f t="shared" si="6"/>
      </c>
      <c r="C51" s="319"/>
      <c r="D51" s="314"/>
      <c r="E51" s="359"/>
      <c r="F51" s="328">
        <f t="shared" si="7"/>
      </c>
      <c r="G51" s="348"/>
      <c r="H51" s="362"/>
      <c r="I51" s="328">
        <f t="shared" si="8"/>
      </c>
      <c r="J51" s="314"/>
      <c r="K51" s="359"/>
      <c r="L51" s="329">
        <f t="shared" si="9"/>
      </c>
      <c r="M51" s="316">
        <f t="shared" si="3"/>
        <v>0</v>
      </c>
      <c r="N51" s="362">
        <f t="shared" si="4"/>
        <v>0</v>
      </c>
      <c r="O51" s="329">
        <f t="shared" si="10"/>
        <v>0</v>
      </c>
      <c r="P51" s="331"/>
      <c r="R51">
        <v>0</v>
      </c>
      <c r="S51">
        <v>0</v>
      </c>
    </row>
    <row r="52" spans="1:19" ht="14.25">
      <c r="A52">
        <v>49</v>
      </c>
      <c r="B52" s="318">
        <f t="shared" si="6"/>
      </c>
      <c r="C52" s="319"/>
      <c r="D52" s="314"/>
      <c r="E52" s="359"/>
      <c r="F52" s="328">
        <f t="shared" si="7"/>
      </c>
      <c r="G52" s="348"/>
      <c r="H52" s="362"/>
      <c r="I52" s="328">
        <f t="shared" si="8"/>
      </c>
      <c r="J52" s="314"/>
      <c r="K52" s="359"/>
      <c r="L52" s="329">
        <f t="shared" si="9"/>
      </c>
      <c r="M52" s="316">
        <f t="shared" si="3"/>
        <v>0</v>
      </c>
      <c r="N52" s="362">
        <f t="shared" si="4"/>
        <v>0</v>
      </c>
      <c r="O52" s="329">
        <f t="shared" si="10"/>
        <v>0</v>
      </c>
      <c r="P52" s="331"/>
      <c r="R52">
        <v>0</v>
      </c>
      <c r="S52">
        <v>0</v>
      </c>
    </row>
    <row r="53" spans="1:19" ht="15" thickBot="1">
      <c r="A53">
        <v>50</v>
      </c>
      <c r="B53" s="320">
        <f t="shared" si="6"/>
      </c>
      <c r="C53" s="321">
        <v>3</v>
      </c>
      <c r="D53" s="315"/>
      <c r="E53" s="360"/>
      <c r="F53" s="330">
        <f t="shared" si="7"/>
        <v>0</v>
      </c>
      <c r="G53" s="349"/>
      <c r="H53" s="363"/>
      <c r="I53" s="330">
        <f t="shared" si="8"/>
        <v>0</v>
      </c>
      <c r="J53" s="315"/>
      <c r="K53" s="360"/>
      <c r="L53" s="330">
        <f t="shared" si="9"/>
        <v>0</v>
      </c>
      <c r="M53" s="317">
        <f t="shared" si="3"/>
        <v>0</v>
      </c>
      <c r="N53" s="363">
        <f t="shared" si="4"/>
        <v>0</v>
      </c>
      <c r="O53" s="330">
        <f t="shared" si="10"/>
        <v>0</v>
      </c>
      <c r="P53" s="331"/>
      <c r="R53">
        <v>0</v>
      </c>
      <c r="S53">
        <v>0</v>
      </c>
    </row>
    <row r="54" spans="6:19" ht="13.5">
      <c r="F54" s="356">
        <f>MAX(E4:E53)</f>
        <v>3000</v>
      </c>
      <c r="I54" s="356">
        <f>MAX(H4:H53)</f>
        <v>4935.969868173258</v>
      </c>
      <c r="L54" s="356">
        <f>MAX(K4:K53)</f>
        <v>5000</v>
      </c>
      <c r="N54" s="355"/>
      <c r="R54">
        <v>0</v>
      </c>
      <c r="S54">
        <v>0</v>
      </c>
    </row>
    <row r="55" spans="14:19" ht="13.5">
      <c r="N55" s="355"/>
      <c r="O55" s="355"/>
      <c r="R55">
        <v>0</v>
      </c>
      <c r="S55">
        <v>0</v>
      </c>
    </row>
    <row r="56" spans="14:19" ht="13.5">
      <c r="N56" s="355"/>
      <c r="O56" s="355"/>
      <c r="R56">
        <v>0</v>
      </c>
      <c r="S56">
        <v>0</v>
      </c>
    </row>
    <row r="57" spans="14:19" ht="13.5">
      <c r="N57" s="355"/>
      <c r="O57" s="355"/>
      <c r="R57">
        <v>0</v>
      </c>
      <c r="S57">
        <v>0</v>
      </c>
    </row>
    <row r="58" spans="14:19" ht="13.5">
      <c r="N58" s="355"/>
      <c r="O58" s="355"/>
      <c r="R58">
        <v>0</v>
      </c>
      <c r="S58">
        <v>0</v>
      </c>
    </row>
    <row r="59" spans="14:19" ht="13.5">
      <c r="N59" s="355"/>
      <c r="O59" s="355"/>
      <c r="R59">
        <v>0</v>
      </c>
      <c r="S59">
        <v>0</v>
      </c>
    </row>
    <row r="60" spans="14:19" ht="13.5">
      <c r="N60" s="355"/>
      <c r="O60" s="355"/>
      <c r="R60">
        <v>0</v>
      </c>
      <c r="S60">
        <v>0</v>
      </c>
    </row>
    <row r="61" spans="18:19" ht="13.5">
      <c r="R61">
        <v>0</v>
      </c>
      <c r="S61">
        <v>0</v>
      </c>
    </row>
    <row r="62" spans="18:19" ht="13.5">
      <c r="R62">
        <v>0</v>
      </c>
      <c r="S62">
        <v>0</v>
      </c>
    </row>
    <row r="63" spans="18:19" ht="13.5">
      <c r="R63">
        <v>0</v>
      </c>
      <c r="S63">
        <v>0</v>
      </c>
    </row>
    <row r="64" spans="18:19" ht="13.5">
      <c r="R64">
        <v>0</v>
      </c>
      <c r="S64">
        <v>0</v>
      </c>
    </row>
    <row r="65" spans="18:19" ht="13.5">
      <c r="R65">
        <v>0</v>
      </c>
      <c r="S65">
        <v>0</v>
      </c>
    </row>
    <row r="66" spans="18:19" ht="13.5">
      <c r="R66">
        <v>0</v>
      </c>
      <c r="S66">
        <v>0</v>
      </c>
    </row>
    <row r="67" spans="18:19" ht="13.5">
      <c r="R67">
        <v>0</v>
      </c>
      <c r="S67">
        <v>0</v>
      </c>
    </row>
    <row r="68" spans="18:19" ht="13.5">
      <c r="R68">
        <v>0</v>
      </c>
      <c r="S68">
        <v>0</v>
      </c>
    </row>
    <row r="69" spans="18:19" ht="13.5">
      <c r="R69">
        <v>0</v>
      </c>
      <c r="S69">
        <v>0</v>
      </c>
    </row>
    <row r="70" spans="18:19" ht="13.5">
      <c r="R70">
        <v>0</v>
      </c>
      <c r="S70">
        <v>0</v>
      </c>
    </row>
    <row r="71" spans="18:19" ht="13.5">
      <c r="R71">
        <v>0</v>
      </c>
      <c r="S71">
        <v>0</v>
      </c>
    </row>
    <row r="72" spans="18:19" ht="13.5">
      <c r="R72">
        <v>0</v>
      </c>
      <c r="S72">
        <v>0</v>
      </c>
    </row>
    <row r="73" spans="18:19" ht="13.5">
      <c r="R73">
        <v>0</v>
      </c>
      <c r="S73">
        <v>0</v>
      </c>
    </row>
    <row r="74" spans="18:19" ht="13.5">
      <c r="R74">
        <v>0</v>
      </c>
      <c r="S74">
        <v>0</v>
      </c>
    </row>
    <row r="75" spans="18:19" ht="13.5">
      <c r="R75">
        <v>0</v>
      </c>
      <c r="S75">
        <v>0</v>
      </c>
    </row>
    <row r="76" spans="18:19" ht="13.5">
      <c r="R76">
        <v>0</v>
      </c>
      <c r="S76">
        <v>0</v>
      </c>
    </row>
    <row r="77" spans="18:19" ht="13.5">
      <c r="R77">
        <v>0</v>
      </c>
      <c r="S77">
        <v>0</v>
      </c>
    </row>
    <row r="78" spans="18:19" ht="13.5">
      <c r="R78">
        <v>0</v>
      </c>
      <c r="S78">
        <v>0</v>
      </c>
    </row>
    <row r="79" spans="18:19" ht="13.5">
      <c r="R79">
        <v>0</v>
      </c>
      <c r="S79">
        <v>0</v>
      </c>
    </row>
    <row r="80" spans="18:19" ht="13.5">
      <c r="R80">
        <v>0</v>
      </c>
      <c r="S80">
        <v>0</v>
      </c>
    </row>
    <row r="81" spans="18:19" ht="13.5">
      <c r="R81">
        <v>0</v>
      </c>
      <c r="S81">
        <v>0</v>
      </c>
    </row>
    <row r="82" spans="18:19" ht="13.5">
      <c r="R82">
        <v>0</v>
      </c>
      <c r="S82">
        <v>0</v>
      </c>
    </row>
    <row r="83" spans="18:19" ht="13.5">
      <c r="R83">
        <v>0</v>
      </c>
      <c r="S83">
        <v>0</v>
      </c>
    </row>
    <row r="84" spans="18:19" ht="13.5">
      <c r="R84">
        <v>0</v>
      </c>
      <c r="S84">
        <v>0</v>
      </c>
    </row>
  </sheetData>
  <sheetProtection/>
  <mergeCells count="6">
    <mergeCell ref="J2:L2"/>
    <mergeCell ref="M2:O2"/>
    <mergeCell ref="C2:C3"/>
    <mergeCell ref="B2:B3"/>
    <mergeCell ref="D2:F2"/>
    <mergeCell ref="G2:I2"/>
  </mergeCells>
  <printOptions/>
  <pageMargins left="0.53" right="0.62" top="0.64" bottom="0.6" header="0.512" footer="0.51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G121"/>
  <sheetViews>
    <sheetView tabSelected="1" zoomScale="75" zoomScaleNormal="75" workbookViewId="0" topLeftCell="A1">
      <pane xSplit="7" ySplit="3" topLeftCell="O2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Z48" sqref="Z48"/>
    </sheetView>
  </sheetViews>
  <sheetFormatPr defaultColWidth="9.00390625" defaultRowHeight="13.5"/>
  <cols>
    <col min="1" max="1" width="3.25390625" style="0" customWidth="1"/>
    <col min="2" max="2" width="6.75390625" style="91" customWidth="1"/>
    <col min="3" max="3" width="11.625" style="92" bestFit="1" customWidth="1"/>
    <col min="4" max="4" width="6.375" style="91" bestFit="1" customWidth="1"/>
    <col min="5" max="7" width="6.375" style="91" customWidth="1"/>
    <col min="8" max="8" width="7.125" style="117" customWidth="1"/>
    <col min="9" max="17" width="7.125" style="118" customWidth="1"/>
    <col min="18" max="18" width="7.125" style="119" customWidth="1"/>
    <col min="19" max="19" width="7.125" style="118" customWidth="1"/>
    <col min="20" max="20" width="7.125" style="119" customWidth="1"/>
    <col min="21" max="22" width="2.625" style="119" customWidth="1"/>
    <col min="23" max="23" width="3.00390625" style="0" customWidth="1"/>
    <col min="24" max="24" width="12.50390625" style="0" customWidth="1"/>
    <col min="25" max="27" width="3.125" style="0" customWidth="1"/>
    <col min="28" max="28" width="4.625" style="0" customWidth="1"/>
    <col min="29" max="29" width="12.50390625" style="0" customWidth="1"/>
    <col min="30" max="33" width="4.625" style="0" customWidth="1"/>
  </cols>
  <sheetData>
    <row r="1" spans="1:33" ht="21.75" thickBot="1">
      <c r="A1" s="39" t="s">
        <v>72</v>
      </c>
      <c r="H1" s="210" t="s">
        <v>73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 t="s">
        <v>74</v>
      </c>
      <c r="U1" s="95"/>
      <c r="V1" s="95"/>
      <c r="X1" s="460" t="s">
        <v>75</v>
      </c>
      <c r="Y1" s="460"/>
      <c r="Z1" s="460"/>
      <c r="AA1" s="460"/>
      <c r="AB1" s="460"/>
      <c r="AC1" s="460"/>
      <c r="AD1" s="460"/>
      <c r="AE1" s="460"/>
      <c r="AF1" s="460"/>
      <c r="AG1" s="460"/>
    </row>
    <row r="2" spans="1:33" ht="13.5">
      <c r="A2" s="439"/>
      <c r="B2" s="447" t="s">
        <v>208</v>
      </c>
      <c r="C2" s="449" t="s">
        <v>76</v>
      </c>
      <c r="D2" s="451" t="s">
        <v>93</v>
      </c>
      <c r="E2" s="453" t="s">
        <v>77</v>
      </c>
      <c r="F2" s="453" t="s">
        <v>78</v>
      </c>
      <c r="G2" s="476" t="s">
        <v>79</v>
      </c>
      <c r="H2" s="443" t="s">
        <v>209</v>
      </c>
      <c r="I2" s="444"/>
      <c r="J2" s="441" t="s">
        <v>80</v>
      </c>
      <c r="K2" s="442"/>
      <c r="L2" s="441" t="s">
        <v>46</v>
      </c>
      <c r="M2" s="442"/>
      <c r="N2" s="462" t="s">
        <v>94</v>
      </c>
      <c r="O2" s="442"/>
      <c r="P2" s="441" t="s">
        <v>210</v>
      </c>
      <c r="Q2" s="442"/>
      <c r="R2" s="463" t="s">
        <v>81</v>
      </c>
      <c r="S2" s="465" t="s">
        <v>82</v>
      </c>
      <c r="T2" s="445" t="s">
        <v>218</v>
      </c>
      <c r="U2" s="467" t="s">
        <v>83</v>
      </c>
      <c r="V2" s="470" t="s">
        <v>84</v>
      </c>
      <c r="X2" s="461" t="s">
        <v>85</v>
      </c>
      <c r="Y2" s="461"/>
      <c r="Z2" s="461"/>
      <c r="AA2" s="461"/>
      <c r="AB2" s="461"/>
      <c r="AC2" s="461"/>
      <c r="AD2" s="461"/>
      <c r="AE2" s="461"/>
      <c r="AF2" s="461"/>
      <c r="AG2" s="461"/>
    </row>
    <row r="3" spans="1:33" ht="14.25" thickBot="1">
      <c r="A3" s="440"/>
      <c r="B3" s="448"/>
      <c r="C3" s="450"/>
      <c r="D3" s="452"/>
      <c r="E3" s="454"/>
      <c r="F3" s="454"/>
      <c r="G3" s="477"/>
      <c r="H3" s="97" t="s">
        <v>12</v>
      </c>
      <c r="I3" s="267" t="s">
        <v>86</v>
      </c>
      <c r="J3" s="98" t="s">
        <v>12</v>
      </c>
      <c r="K3" s="268" t="s">
        <v>86</v>
      </c>
      <c r="L3" s="98" t="s">
        <v>12</v>
      </c>
      <c r="M3" s="268" t="s">
        <v>86</v>
      </c>
      <c r="N3" s="98" t="s">
        <v>12</v>
      </c>
      <c r="O3" s="269" t="s">
        <v>86</v>
      </c>
      <c r="P3" s="98" t="s">
        <v>12</v>
      </c>
      <c r="Q3" s="269" t="s">
        <v>86</v>
      </c>
      <c r="R3" s="464"/>
      <c r="S3" s="466"/>
      <c r="T3" s="446"/>
      <c r="U3" s="468"/>
      <c r="V3" s="471"/>
      <c r="X3" s="469" t="s">
        <v>333</v>
      </c>
      <c r="Y3" s="469"/>
      <c r="Z3" s="469"/>
      <c r="AA3" s="469"/>
      <c r="AB3" s="469"/>
      <c r="AC3" s="469"/>
      <c r="AD3" s="469"/>
      <c r="AE3" s="469"/>
      <c r="AF3" s="469"/>
      <c r="AG3" s="469"/>
    </row>
    <row r="4" spans="1:33" ht="13.5">
      <c r="A4" s="96">
        <v>1</v>
      </c>
      <c r="B4" s="7" t="s">
        <v>118</v>
      </c>
      <c r="C4" s="99" t="s">
        <v>242</v>
      </c>
      <c r="D4" s="100">
        <v>17</v>
      </c>
      <c r="E4" s="101">
        <v>53</v>
      </c>
      <c r="F4" s="101">
        <v>21</v>
      </c>
      <c r="G4" s="102"/>
      <c r="H4" s="270">
        <f>'予選記録記入シート'!C154</f>
        <v>210</v>
      </c>
      <c r="I4" s="271">
        <f>'予選記録記入シート'!D154</f>
        <v>400</v>
      </c>
      <c r="J4" s="272">
        <f>'予選記録記入シート'!G154</f>
        <v>17</v>
      </c>
      <c r="K4" s="271">
        <f>'予選記録記入シート'!H154</f>
        <v>894.7368421052631</v>
      </c>
      <c r="L4" s="273">
        <f>'予選記録記入シート'!I154</f>
        <v>360</v>
      </c>
      <c r="M4" s="271">
        <f>'予選記録記入シート'!K154</f>
        <v>666.6666666666666</v>
      </c>
      <c r="N4" s="273">
        <f>'予選記録記入シート'!L154</f>
        <v>541</v>
      </c>
      <c r="O4" s="271">
        <f>'予選記録記入シート'!M154</f>
        <v>909.2436974789916</v>
      </c>
      <c r="P4" s="273">
        <f>'予選記録記入シート'!R154</f>
        <v>266</v>
      </c>
      <c r="Q4" s="271">
        <f>'予選記録記入シート'!S154</f>
        <v>730.7692307692307</v>
      </c>
      <c r="R4" s="273">
        <f>'予選記録記入シート'!T154</f>
        <v>1394</v>
      </c>
      <c r="S4" s="271">
        <f>'予選記録記入シート'!V154</f>
        <v>3601.4164370201524</v>
      </c>
      <c r="T4" s="274">
        <f>IF(R4&gt;0,RANK(S4,S4:S15),"")</f>
        <v>9</v>
      </c>
      <c r="U4" s="275" t="str">
        <f>IF((H4+J4+L4+N4+P4)=R4,"OK","Err")</f>
        <v>OK</v>
      </c>
      <c r="V4" s="275" t="str">
        <f>IF((I4+K4+M4+O4+Q4)=S4,"OK","Err")</f>
        <v>OK</v>
      </c>
      <c r="X4" s="305" t="s">
        <v>238</v>
      </c>
      <c r="Y4" s="305">
        <v>54</v>
      </c>
      <c r="Z4" s="305">
        <v>50</v>
      </c>
      <c r="AA4" s="305">
        <v>51</v>
      </c>
      <c r="AB4" s="370" t="str">
        <f>IF((MATCH(X4,$C$4:$C$84,0)&lt;49),"参加",(IF((MATCH(X4,$C$4:$C$84,0)&gt;48),"欠席","ERR")))</f>
        <v>参加</v>
      </c>
      <c r="AC4" s="64"/>
      <c r="AD4" s="64"/>
      <c r="AE4" s="64"/>
      <c r="AF4" s="64"/>
      <c r="AG4" s="370" t="e">
        <f>IF((MATCH(AC4,$C$4:$C$84,0)&lt;49),"参加",(IF((MATCH(AC4,$C$4:$C$84,0)&gt;48),"欠席","ERR")))</f>
        <v>#N/A</v>
      </c>
    </row>
    <row r="5" spans="1:33" ht="13.5">
      <c r="A5" s="96">
        <v>2</v>
      </c>
      <c r="B5" s="104" t="s">
        <v>112</v>
      </c>
      <c r="C5" s="105" t="s">
        <v>379</v>
      </c>
      <c r="D5" s="106">
        <v>19</v>
      </c>
      <c r="E5" s="107">
        <v>17</v>
      </c>
      <c r="F5" s="107"/>
      <c r="G5" s="108"/>
      <c r="H5" s="276">
        <f>'予選記録記入シート'!C155</f>
        <v>210</v>
      </c>
      <c r="I5" s="277">
        <f>'予選記録記入シート'!D155</f>
        <v>400</v>
      </c>
      <c r="J5" s="278">
        <f>'予選記録記入シート'!G155</f>
        <v>17</v>
      </c>
      <c r="K5" s="277">
        <f>'予選記録記入シート'!H155</f>
        <v>894.7368421052631</v>
      </c>
      <c r="L5" s="279">
        <f>'予選記録記入シート'!I155</f>
        <v>420</v>
      </c>
      <c r="M5" s="277">
        <f>'予選記録記入シート'!K155</f>
        <v>777.7777777777778</v>
      </c>
      <c r="N5" s="279">
        <f>'予選記録記入シート'!L155</f>
        <v>517</v>
      </c>
      <c r="O5" s="277">
        <f>'予選記録記入シート'!M155</f>
        <v>868.9075630252102</v>
      </c>
      <c r="P5" s="279">
        <f>'予選記録記入シート'!R155</f>
        <v>305</v>
      </c>
      <c r="Q5" s="277">
        <f>'予選記録記入シート'!S155</f>
        <v>837.9120879120879</v>
      </c>
      <c r="R5" s="279">
        <f>'予選記録記入シート'!T155</f>
        <v>1469</v>
      </c>
      <c r="S5" s="277">
        <f>'予選記録記入シート'!V155</f>
        <v>3779.3342708203386</v>
      </c>
      <c r="T5" s="280">
        <f>IF(R5&gt;0,RANK(S5,S4:S15),"")</f>
        <v>7</v>
      </c>
      <c r="U5" s="275" t="str">
        <f aca="true" t="shared" si="0" ref="U5:U51">IF((H5+J5+L5+N5+P5)=R5,"OK","Err")</f>
        <v>OK</v>
      </c>
      <c r="V5" s="275" t="str">
        <f aca="true" t="shared" si="1" ref="V5:V51">IF((I5+K5+M5+O5+Q5)=S5,"OK","Err")</f>
        <v>OK</v>
      </c>
      <c r="X5" s="305" t="s">
        <v>239</v>
      </c>
      <c r="Y5" s="305">
        <v>18</v>
      </c>
      <c r="Z5" s="305">
        <v>20</v>
      </c>
      <c r="AA5" s="305">
        <v>21</v>
      </c>
      <c r="AB5" s="370" t="str">
        <f aca="true" t="shared" si="2" ref="AB5:AB53">IF((MATCH(X5,$C$4:$C$84,0)&lt;49),"参加",(IF((MATCH(X5,$C$4:$C$84,0)&gt;48),"欠席","ERR")))</f>
        <v>参加</v>
      </c>
      <c r="AC5" s="64"/>
      <c r="AD5" s="64"/>
      <c r="AE5" s="64"/>
      <c r="AF5" s="64"/>
      <c r="AG5" s="370" t="e">
        <f aca="true" t="shared" si="3" ref="AG5:AG53">IF((MATCH(AC5,$C$4:$C$84,0)&lt;49),"参加",(IF((MATCH(AC5,$C$4:$C$84,0)&gt;48),"欠席","ERR")))</f>
        <v>#N/A</v>
      </c>
    </row>
    <row r="6" spans="1:33" ht="13.5">
      <c r="A6" s="96">
        <v>3</v>
      </c>
      <c r="B6" s="104" t="s">
        <v>114</v>
      </c>
      <c r="C6" s="105" t="s">
        <v>301</v>
      </c>
      <c r="D6" s="106">
        <v>20</v>
      </c>
      <c r="E6" s="107">
        <v>17</v>
      </c>
      <c r="F6" s="107">
        <v>54</v>
      </c>
      <c r="G6" s="108">
        <v>52</v>
      </c>
      <c r="H6" s="276">
        <f>'予選記録記入シート'!C156</f>
        <v>210</v>
      </c>
      <c r="I6" s="277">
        <f>'予選記録記入シート'!D156</f>
        <v>400</v>
      </c>
      <c r="J6" s="278">
        <f>'予選記録記入シート'!G156</f>
        <v>17</v>
      </c>
      <c r="K6" s="277">
        <f>'予選記録記入シート'!H156</f>
        <v>894.7368421052631</v>
      </c>
      <c r="L6" s="279">
        <f>'予選記録記入シート'!I156</f>
        <v>420</v>
      </c>
      <c r="M6" s="277">
        <f>'予選記録記入シート'!K156</f>
        <v>777.7777777777778</v>
      </c>
      <c r="N6" s="279">
        <f>'予選記録記入シート'!L156</f>
        <v>519</v>
      </c>
      <c r="O6" s="277">
        <f>'予選記録記入シート'!M156</f>
        <v>872.2689075630252</v>
      </c>
      <c r="P6" s="279">
        <f>'予選記録記入シート'!R156</f>
        <v>310</v>
      </c>
      <c r="Q6" s="277">
        <f>'予選記録記入シート'!S156</f>
        <v>851.6483516483516</v>
      </c>
      <c r="R6" s="279">
        <f>'予選記録記入シート'!T156</f>
        <v>1476</v>
      </c>
      <c r="S6" s="277">
        <f>'予選記録記入シート'!V156</f>
        <v>3796.4318790944176</v>
      </c>
      <c r="T6" s="280">
        <f>IF(R6&gt;0,RANK(S6,S4:S15),"")</f>
        <v>6</v>
      </c>
      <c r="U6" s="275" t="str">
        <f t="shared" si="0"/>
        <v>OK</v>
      </c>
      <c r="V6" s="275" t="str">
        <f t="shared" si="1"/>
        <v>OK</v>
      </c>
      <c r="X6" s="305" t="s">
        <v>240</v>
      </c>
      <c r="Y6" s="305">
        <v>21</v>
      </c>
      <c r="Z6" s="305">
        <v>20</v>
      </c>
      <c r="AA6" s="305">
        <v>19</v>
      </c>
      <c r="AB6" s="370" t="str">
        <f t="shared" si="2"/>
        <v>参加</v>
      </c>
      <c r="AC6" s="64"/>
      <c r="AD6" s="64"/>
      <c r="AE6" s="64"/>
      <c r="AF6" s="64"/>
      <c r="AG6" s="370" t="e">
        <f t="shared" si="3"/>
        <v>#N/A</v>
      </c>
    </row>
    <row r="7" spans="1:33" ht="13.5">
      <c r="A7" s="96">
        <v>4</v>
      </c>
      <c r="B7" s="104" t="s">
        <v>116</v>
      </c>
      <c r="C7" s="105" t="s">
        <v>240</v>
      </c>
      <c r="D7" s="106">
        <v>21</v>
      </c>
      <c r="E7" s="109">
        <v>20</v>
      </c>
      <c r="F7" s="109">
        <v>19</v>
      </c>
      <c r="G7" s="294"/>
      <c r="H7" s="276">
        <f>'予選記録記入シート'!C157</f>
        <v>210</v>
      </c>
      <c r="I7" s="277">
        <f>'予選記録記入シート'!D157</f>
        <v>400</v>
      </c>
      <c r="J7" s="278">
        <f>'予選記録記入シート'!G157</f>
        <v>16</v>
      </c>
      <c r="K7" s="277">
        <f>'予選記録記入シート'!H157</f>
        <v>842.1052631578947</v>
      </c>
      <c r="L7" s="279">
        <f>'予選記録記入シート'!I157</f>
        <v>540</v>
      </c>
      <c r="M7" s="277">
        <f>'予選記録記入シート'!K157</f>
        <v>1000</v>
      </c>
      <c r="N7" s="279">
        <f>'予選記録記入シート'!L157</f>
        <v>550</v>
      </c>
      <c r="O7" s="277">
        <f>'予選記録記入シート'!M157</f>
        <v>924.3697478991597</v>
      </c>
      <c r="P7" s="279">
        <f>'予選記録記入シート'!R157</f>
        <v>282</v>
      </c>
      <c r="Q7" s="277">
        <f>'予選記録記入シート'!S157</f>
        <v>774.7252747252747</v>
      </c>
      <c r="R7" s="279">
        <f>'予選記録記入シート'!T157</f>
        <v>1598</v>
      </c>
      <c r="S7" s="277">
        <f>'予選記録記入シート'!V157</f>
        <v>3941.200285782329</v>
      </c>
      <c r="T7" s="280">
        <f>IF(R7&gt;0,RANK(S7,S4:S15),"")</f>
        <v>4</v>
      </c>
      <c r="U7" s="275" t="str">
        <f t="shared" si="0"/>
        <v>OK</v>
      </c>
      <c r="V7" s="275" t="str">
        <f t="shared" si="1"/>
        <v>OK</v>
      </c>
      <c r="X7" s="305" t="s">
        <v>241</v>
      </c>
      <c r="Y7" s="305" t="s">
        <v>397</v>
      </c>
      <c r="Z7" s="305">
        <v>54</v>
      </c>
      <c r="AA7" s="305">
        <v>53</v>
      </c>
      <c r="AB7" s="370" t="str">
        <f t="shared" si="2"/>
        <v>参加</v>
      </c>
      <c r="AC7" s="64"/>
      <c r="AD7" s="64"/>
      <c r="AE7" s="64"/>
      <c r="AF7" s="64"/>
      <c r="AG7" s="370" t="e">
        <f t="shared" si="3"/>
        <v>#N/A</v>
      </c>
    </row>
    <row r="8" spans="1:33" ht="13.5">
      <c r="A8" s="96">
        <v>5</v>
      </c>
      <c r="B8" s="104" t="s">
        <v>120</v>
      </c>
      <c r="C8" s="105" t="s">
        <v>319</v>
      </c>
      <c r="D8" s="106">
        <v>50</v>
      </c>
      <c r="E8" s="109">
        <v>51</v>
      </c>
      <c r="F8" s="109">
        <v>20</v>
      </c>
      <c r="G8" s="294"/>
      <c r="H8" s="276">
        <f>'予選記録記入シート'!C158</f>
        <v>300</v>
      </c>
      <c r="I8" s="277">
        <f>'予選記録記入シート'!D158</f>
        <v>571.4285714285714</v>
      </c>
      <c r="J8" s="278">
        <f>'予選記録記入シート'!G158</f>
        <v>16</v>
      </c>
      <c r="K8" s="277">
        <f>'予選記録記入シート'!H158</f>
        <v>842.1052631578947</v>
      </c>
      <c r="L8" s="279">
        <f>'予選記録記入シート'!I158</f>
        <v>360</v>
      </c>
      <c r="M8" s="277">
        <f>'予選記録記入シート'!K158</f>
        <v>666.6666666666666</v>
      </c>
      <c r="N8" s="279">
        <f>'予選記録記入シート'!L158</f>
        <v>576</v>
      </c>
      <c r="O8" s="277">
        <f>'予選記録記入シート'!M158</f>
        <v>968.0672268907563</v>
      </c>
      <c r="P8" s="279">
        <f>'予選記録記入シート'!R158</f>
        <v>264</v>
      </c>
      <c r="Q8" s="277">
        <f>'予選記録記入シート'!S158</f>
        <v>725.2747252747253</v>
      </c>
      <c r="R8" s="279">
        <f>'予選記録記入シート'!T158</f>
        <v>1516</v>
      </c>
      <c r="S8" s="277">
        <f>'予選記録記入シート'!V158</f>
        <v>3773.5424534186145</v>
      </c>
      <c r="T8" s="280">
        <f>IF(R8&gt;0,RANK(S8,S4:S15),"")</f>
        <v>8</v>
      </c>
      <c r="U8" s="275" t="str">
        <f t="shared" si="0"/>
        <v>OK</v>
      </c>
      <c r="V8" s="275" t="str">
        <f t="shared" si="1"/>
        <v>OK</v>
      </c>
      <c r="X8" s="305" t="s">
        <v>242</v>
      </c>
      <c r="Y8" s="305">
        <v>17</v>
      </c>
      <c r="Z8" s="305">
        <v>53</v>
      </c>
      <c r="AA8" s="305">
        <v>21</v>
      </c>
      <c r="AB8" s="370" t="str">
        <f t="shared" si="2"/>
        <v>参加</v>
      </c>
      <c r="AC8" s="64"/>
      <c r="AD8" s="64"/>
      <c r="AE8" s="64"/>
      <c r="AF8" s="64"/>
      <c r="AG8" s="370" t="e">
        <f t="shared" si="3"/>
        <v>#N/A</v>
      </c>
    </row>
    <row r="9" spans="1:33" ht="13.5">
      <c r="A9" s="96">
        <v>6</v>
      </c>
      <c r="B9" s="104" t="s">
        <v>122</v>
      </c>
      <c r="C9" s="105" t="s">
        <v>306</v>
      </c>
      <c r="D9" s="106">
        <v>51</v>
      </c>
      <c r="E9" s="109">
        <v>50</v>
      </c>
      <c r="F9" s="109">
        <v>20</v>
      </c>
      <c r="G9" s="294"/>
      <c r="H9" s="276">
        <f>'予選記録記入シート'!C159</f>
        <v>405</v>
      </c>
      <c r="I9" s="277">
        <f>'予選記録記入シート'!D159</f>
        <v>771.4285714285714</v>
      </c>
      <c r="J9" s="278">
        <f>'予選記録記入シート'!G159</f>
        <v>18</v>
      </c>
      <c r="K9" s="277">
        <f>'予選記録記入シート'!H159</f>
        <v>947.3684210526316</v>
      </c>
      <c r="L9" s="279">
        <f>'予選記録記入シート'!I159</f>
        <v>420</v>
      </c>
      <c r="M9" s="277">
        <f>'予選記録記入シート'!K159</f>
        <v>777.7777777777778</v>
      </c>
      <c r="N9" s="279">
        <f>'予選記録記入シート'!L159</f>
        <v>582</v>
      </c>
      <c r="O9" s="277">
        <f>'予選記録記入シート'!M159</f>
        <v>978.1512605042017</v>
      </c>
      <c r="P9" s="279">
        <f>'予選記録記入シート'!R159</f>
        <v>304</v>
      </c>
      <c r="Q9" s="277">
        <f>'予選記録記入シート'!S159</f>
        <v>835.1648351648352</v>
      </c>
      <c r="R9" s="279">
        <f>'予選記録記入シート'!T159</f>
        <v>1729</v>
      </c>
      <c r="S9" s="277">
        <f>'予選記録記入シート'!V159</f>
        <v>4309.890865928018</v>
      </c>
      <c r="T9" s="280">
        <f>IF(R9&gt;0,RANK(S9,S4:S15),"")</f>
        <v>3</v>
      </c>
      <c r="U9" s="275" t="str">
        <f t="shared" si="0"/>
        <v>OK</v>
      </c>
      <c r="V9" s="275" t="str">
        <f t="shared" si="1"/>
        <v>OK</v>
      </c>
      <c r="X9" s="305" t="s">
        <v>295</v>
      </c>
      <c r="Y9" s="305"/>
      <c r="Z9" s="305"/>
      <c r="AA9" s="305"/>
      <c r="AB9" s="370" t="str">
        <f t="shared" si="2"/>
        <v>欠席</v>
      </c>
      <c r="AC9" s="64"/>
      <c r="AD9" s="64"/>
      <c r="AE9" s="64"/>
      <c r="AF9" s="64"/>
      <c r="AG9" s="370" t="e">
        <f t="shared" si="3"/>
        <v>#N/A</v>
      </c>
    </row>
    <row r="10" spans="1:33" ht="13.5">
      <c r="A10" s="96">
        <v>7</v>
      </c>
      <c r="B10" s="104" t="s">
        <v>124</v>
      </c>
      <c r="C10" s="105" t="s">
        <v>310</v>
      </c>
      <c r="D10" s="106">
        <v>53</v>
      </c>
      <c r="E10" s="109">
        <v>50</v>
      </c>
      <c r="F10" s="109">
        <v>52</v>
      </c>
      <c r="G10" s="294"/>
      <c r="H10" s="276">
        <f>'予選記録記入シート'!C160</f>
        <v>300</v>
      </c>
      <c r="I10" s="277">
        <f>'予選記録記入シート'!D160</f>
        <v>571.4285714285714</v>
      </c>
      <c r="J10" s="278">
        <f>'予選記録記入シート'!G160</f>
        <v>18</v>
      </c>
      <c r="K10" s="277">
        <f>'予選記録記入シート'!H160</f>
        <v>947.3684210526316</v>
      </c>
      <c r="L10" s="279">
        <f>'予選記録記入シート'!I160</f>
        <v>540</v>
      </c>
      <c r="M10" s="277">
        <f>'予選記録記入シート'!K160</f>
        <v>1000</v>
      </c>
      <c r="N10" s="279">
        <f>'予選記録記入シート'!L160</f>
        <v>568</v>
      </c>
      <c r="O10" s="277">
        <f>'予選記録記入シート'!M160</f>
        <v>954.6218487394958</v>
      </c>
      <c r="P10" s="279">
        <f>'予選記録記入シート'!R160</f>
        <v>320</v>
      </c>
      <c r="Q10" s="277">
        <f>'予選記録記入シート'!S160</f>
        <v>879.1208791208791</v>
      </c>
      <c r="R10" s="279">
        <f>'予選記録記入シート'!T160</f>
        <v>1746</v>
      </c>
      <c r="S10" s="277">
        <f>'予選記録記入シート'!V160</f>
        <v>4352.539720341578</v>
      </c>
      <c r="T10" s="280">
        <f>IF(R10&gt;0,RANK(S10,S4:S15),"")</f>
        <v>2</v>
      </c>
      <c r="U10" s="275" t="str">
        <f t="shared" si="0"/>
        <v>OK</v>
      </c>
      <c r="V10" s="275" t="str">
        <f t="shared" si="1"/>
        <v>OK</v>
      </c>
      <c r="X10" s="305" t="s">
        <v>296</v>
      </c>
      <c r="Y10" s="305"/>
      <c r="Z10" s="305"/>
      <c r="AA10" s="305"/>
      <c r="AB10" s="370" t="str">
        <f t="shared" si="2"/>
        <v>参加</v>
      </c>
      <c r="AC10" s="64"/>
      <c r="AD10" s="64"/>
      <c r="AE10" s="64"/>
      <c r="AF10" s="64"/>
      <c r="AG10" s="370" t="e">
        <f t="shared" si="3"/>
        <v>#N/A</v>
      </c>
    </row>
    <row r="11" spans="1:33" ht="13.5">
      <c r="A11" s="96">
        <v>8</v>
      </c>
      <c r="B11" s="104" t="s">
        <v>126</v>
      </c>
      <c r="C11" s="105" t="s">
        <v>238</v>
      </c>
      <c r="D11" s="106">
        <v>54</v>
      </c>
      <c r="E11" s="109">
        <v>50</v>
      </c>
      <c r="F11" s="109">
        <v>51</v>
      </c>
      <c r="G11" s="294"/>
      <c r="H11" s="276">
        <f>'予選記録記入シート'!C161</f>
        <v>525</v>
      </c>
      <c r="I11" s="277">
        <f>'予選記録記入シート'!D161</f>
        <v>1000</v>
      </c>
      <c r="J11" s="278">
        <f>'予選記録記入シート'!G161</f>
        <v>19</v>
      </c>
      <c r="K11" s="277">
        <f>'予選記録記入シート'!H161</f>
        <v>1000</v>
      </c>
      <c r="L11" s="279">
        <f>'予選記録記入シート'!I161</f>
        <v>540</v>
      </c>
      <c r="M11" s="277">
        <f>'予選記録記入シート'!K161</f>
        <v>1000</v>
      </c>
      <c r="N11" s="279">
        <f>'予選記録記入シート'!L161</f>
        <v>595</v>
      </c>
      <c r="O11" s="277">
        <f>'予選記録記入シート'!M161</f>
        <v>1000</v>
      </c>
      <c r="P11" s="279">
        <f>'予選記録記入シート'!R161</f>
        <v>364</v>
      </c>
      <c r="Q11" s="277">
        <f>'予選記録記入シート'!S161</f>
        <v>1000</v>
      </c>
      <c r="R11" s="279">
        <f>'予選記録記入シート'!T161</f>
        <v>2043</v>
      </c>
      <c r="S11" s="277">
        <f>'予選記録記入シート'!V161</f>
        <v>5000</v>
      </c>
      <c r="T11" s="280">
        <f>IF(R11&gt;0,RANK(S11,S4:S15),"")</f>
        <v>1</v>
      </c>
      <c r="U11" s="275" t="str">
        <f t="shared" si="0"/>
        <v>OK</v>
      </c>
      <c r="V11" s="275" t="str">
        <f t="shared" si="1"/>
        <v>OK</v>
      </c>
      <c r="X11" s="305" t="s">
        <v>297</v>
      </c>
      <c r="Y11" s="305"/>
      <c r="Z11" s="305"/>
      <c r="AA11" s="305"/>
      <c r="AB11" s="370" t="str">
        <f t="shared" si="2"/>
        <v>欠席</v>
      </c>
      <c r="AC11" s="64"/>
      <c r="AD11" s="64"/>
      <c r="AE11" s="64"/>
      <c r="AF11" s="64"/>
      <c r="AG11" s="370" t="e">
        <f t="shared" si="3"/>
        <v>#N/A</v>
      </c>
    </row>
    <row r="12" spans="1:33" ht="13.5">
      <c r="A12" s="96">
        <v>9</v>
      </c>
      <c r="B12" s="104" t="s">
        <v>128</v>
      </c>
      <c r="C12" s="105" t="s">
        <v>296</v>
      </c>
      <c r="D12" s="106">
        <v>52</v>
      </c>
      <c r="E12" s="109"/>
      <c r="F12" s="109"/>
      <c r="G12" s="294"/>
      <c r="H12" s="276">
        <f>'予選記録記入シート'!C162</f>
        <v>210</v>
      </c>
      <c r="I12" s="277">
        <f>'予選記録記入シート'!D162</f>
        <v>400</v>
      </c>
      <c r="J12" s="278">
        <f>'予選記録記入シート'!G162</f>
        <v>15</v>
      </c>
      <c r="K12" s="277">
        <f>'予選記録記入シート'!H162</f>
        <v>789.4736842105264</v>
      </c>
      <c r="L12" s="279">
        <f>'予選記録記入シート'!I162</f>
        <v>420</v>
      </c>
      <c r="M12" s="277">
        <f>'予選記録記入シート'!K162</f>
        <v>777.7777777777778</v>
      </c>
      <c r="N12" s="279">
        <f>'予選記録記入シート'!L162</f>
        <v>533</v>
      </c>
      <c r="O12" s="277">
        <f>'予選記録記入シート'!M162</f>
        <v>895.7983193277312</v>
      </c>
      <c r="P12" s="279">
        <f>'予選記録記入シート'!R162</f>
        <v>363</v>
      </c>
      <c r="Q12" s="277">
        <f>'予選記録記入シート'!S162</f>
        <v>997.2527472527472</v>
      </c>
      <c r="R12" s="279">
        <f>'予選記録記入シート'!T162</f>
        <v>1541</v>
      </c>
      <c r="S12" s="277">
        <f>'予選記録記入シート'!V162</f>
        <v>3860.3025285687827</v>
      </c>
      <c r="T12" s="280">
        <f>IF(R12&gt;0,RANK(S12,S12:S23),"")</f>
        <v>7</v>
      </c>
      <c r="U12" s="275" t="str">
        <f t="shared" si="0"/>
        <v>OK</v>
      </c>
      <c r="V12" s="275" t="str">
        <f t="shared" si="1"/>
        <v>OK</v>
      </c>
      <c r="X12" s="103" t="s">
        <v>362</v>
      </c>
      <c r="Y12" s="103"/>
      <c r="Z12" s="103"/>
      <c r="AA12" s="103"/>
      <c r="AB12" s="370" t="str">
        <f t="shared" si="2"/>
        <v>欠席</v>
      </c>
      <c r="AC12" s="64"/>
      <c r="AD12" s="64"/>
      <c r="AE12" s="64"/>
      <c r="AF12" s="64"/>
      <c r="AG12" s="370" t="e">
        <f t="shared" si="3"/>
        <v>#N/A</v>
      </c>
    </row>
    <row r="13" spans="1:33" ht="14.25" thickBot="1">
      <c r="A13" s="96">
        <v>10</v>
      </c>
      <c r="B13" s="104" t="s">
        <v>130</v>
      </c>
      <c r="C13" s="105"/>
      <c r="D13" s="106"/>
      <c r="E13" s="109"/>
      <c r="F13" s="109"/>
      <c r="G13" s="294"/>
      <c r="H13" s="276">
        <f>'予選記録記入シート'!C163</f>
        <v>0</v>
      </c>
      <c r="I13" s="277">
        <f>'予選記録記入シート'!D163</f>
        <v>0</v>
      </c>
      <c r="J13" s="278">
        <f>'予選記録記入シート'!G163</f>
        <v>0</v>
      </c>
      <c r="K13" s="277">
        <f>'予選記録記入シート'!H163</f>
        <v>0</v>
      </c>
      <c r="L13" s="279">
        <f>'予選記録記入シート'!I163</f>
        <v>0</v>
      </c>
      <c r="M13" s="277">
        <f>'予選記録記入シート'!K163</f>
        <v>0</v>
      </c>
      <c r="N13" s="279">
        <f>'予選記録記入シート'!L163</f>
        <v>0</v>
      </c>
      <c r="O13" s="277">
        <f>'予選記録記入シート'!M163</f>
        <v>0</v>
      </c>
      <c r="P13" s="279">
        <f>'予選記録記入シート'!R163</f>
        <v>0</v>
      </c>
      <c r="Q13" s="277">
        <f>'予選記録記入シート'!S163</f>
        <v>0</v>
      </c>
      <c r="R13" s="279">
        <f>'予選記録記入シート'!T163</f>
        <v>0</v>
      </c>
      <c r="S13" s="277">
        <f>'予選記録記入シート'!V163</f>
        <v>0</v>
      </c>
      <c r="T13" s="280">
        <f>IF(R13&gt;0,RANK(S13,S4:S15),"")</f>
      </c>
      <c r="U13" s="275" t="str">
        <f t="shared" si="0"/>
        <v>OK</v>
      </c>
      <c r="V13" s="275" t="str">
        <f t="shared" si="1"/>
        <v>OK</v>
      </c>
      <c r="W13">
        <v>10</v>
      </c>
      <c r="X13" s="306" t="s">
        <v>349</v>
      </c>
      <c r="Y13" s="306"/>
      <c r="Z13" s="306"/>
      <c r="AA13" s="306"/>
      <c r="AB13" s="370" t="str">
        <f t="shared" si="2"/>
        <v>欠席</v>
      </c>
      <c r="AC13" s="114"/>
      <c r="AD13" s="114"/>
      <c r="AE13" s="114"/>
      <c r="AF13" s="114"/>
      <c r="AG13" s="371" t="e">
        <f t="shared" si="3"/>
        <v>#N/A</v>
      </c>
    </row>
    <row r="14" spans="1:33" ht="13.5">
      <c r="A14" s="96">
        <v>11</v>
      </c>
      <c r="B14" s="104" t="s">
        <v>132</v>
      </c>
      <c r="C14" s="105"/>
      <c r="D14" s="106"/>
      <c r="E14" s="109"/>
      <c r="F14" s="109"/>
      <c r="G14" s="294"/>
      <c r="H14" s="276">
        <f>'予選記録記入シート'!C164</f>
        <v>0</v>
      </c>
      <c r="I14" s="277">
        <f>'予選記録記入シート'!D164</f>
        <v>0</v>
      </c>
      <c r="J14" s="278">
        <f>'予選記録記入シート'!G164</f>
        <v>0</v>
      </c>
      <c r="K14" s="277">
        <f>'予選記録記入シート'!H164</f>
        <v>0</v>
      </c>
      <c r="L14" s="279">
        <f>'予選記録記入シート'!I164</f>
        <v>0</v>
      </c>
      <c r="M14" s="277">
        <f>'予選記録記入シート'!K164</f>
        <v>0</v>
      </c>
      <c r="N14" s="279">
        <f>'予選記録記入シート'!L164</f>
        <v>0</v>
      </c>
      <c r="O14" s="277">
        <f>'予選記録記入シート'!M164</f>
        <v>0</v>
      </c>
      <c r="P14" s="279">
        <f>'予選記録記入シート'!R164</f>
        <v>0</v>
      </c>
      <c r="Q14" s="277">
        <f>'予選記録記入シート'!S164</f>
        <v>0</v>
      </c>
      <c r="R14" s="279">
        <f>'予選記録記入シート'!T164</f>
        <v>0</v>
      </c>
      <c r="S14" s="277">
        <f>'予選記録記入シート'!V164</f>
        <v>0</v>
      </c>
      <c r="T14" s="280">
        <f>IF(R14&gt;0,RANK(S14,S4:S15),"")</f>
      </c>
      <c r="U14" s="275" t="str">
        <f t="shared" si="0"/>
        <v>OK</v>
      </c>
      <c r="V14" s="275" t="str">
        <f t="shared" si="1"/>
        <v>OK</v>
      </c>
      <c r="X14" s="307" t="s">
        <v>321</v>
      </c>
      <c r="Y14" s="307"/>
      <c r="Z14" s="307"/>
      <c r="AA14" s="307"/>
      <c r="AB14" s="370" t="str">
        <f t="shared" si="2"/>
        <v>欠席</v>
      </c>
      <c r="AC14" s="60"/>
      <c r="AD14" s="60"/>
      <c r="AE14" s="60"/>
      <c r="AF14" s="60"/>
      <c r="AG14" s="372" t="e">
        <f t="shared" si="3"/>
        <v>#N/A</v>
      </c>
    </row>
    <row r="15" spans="1:33" ht="14.25" thickBot="1">
      <c r="A15" s="96">
        <v>12</v>
      </c>
      <c r="B15" s="4" t="s">
        <v>134</v>
      </c>
      <c r="C15" s="110"/>
      <c r="D15" s="293"/>
      <c r="E15" s="295"/>
      <c r="F15" s="295"/>
      <c r="G15" s="296"/>
      <c r="H15" s="281">
        <f>'予選記録記入シート'!C165</f>
        <v>0</v>
      </c>
      <c r="I15" s="282">
        <f>'予選記録記入シート'!D165</f>
        <v>0</v>
      </c>
      <c r="J15" s="283">
        <f>'予選記録記入シート'!G165</f>
        <v>0</v>
      </c>
      <c r="K15" s="282">
        <f>'予選記録記入シート'!H165</f>
        <v>0</v>
      </c>
      <c r="L15" s="284">
        <f>'予選記録記入シート'!I165</f>
        <v>0</v>
      </c>
      <c r="M15" s="282">
        <f>'予選記録記入シート'!K165</f>
        <v>0</v>
      </c>
      <c r="N15" s="284">
        <f>'予選記録記入シート'!L165</f>
        <v>0</v>
      </c>
      <c r="O15" s="282">
        <f>'予選記録記入シート'!M165</f>
        <v>0</v>
      </c>
      <c r="P15" s="284">
        <f>'予選記録記入シート'!R165</f>
        <v>0</v>
      </c>
      <c r="Q15" s="282">
        <f>'予選記録記入シート'!S165</f>
        <v>0</v>
      </c>
      <c r="R15" s="284">
        <f>'予選記録記入シート'!T165</f>
        <v>0</v>
      </c>
      <c r="S15" s="282">
        <f>'予選記録記入シート'!V165</f>
        <v>0</v>
      </c>
      <c r="T15" s="285">
        <f>IF(R15&gt;0,RANK(S15,S4:S15),"")</f>
      </c>
      <c r="U15" s="275" t="str">
        <f t="shared" si="0"/>
        <v>OK</v>
      </c>
      <c r="V15" s="275" t="str">
        <f t="shared" si="1"/>
        <v>OK</v>
      </c>
      <c r="X15" s="305" t="s">
        <v>298</v>
      </c>
      <c r="Y15" s="305">
        <v>50</v>
      </c>
      <c r="Z15" s="305">
        <v>51</v>
      </c>
      <c r="AA15" s="305">
        <v>52</v>
      </c>
      <c r="AB15" s="370" t="str">
        <f t="shared" si="2"/>
        <v>参加</v>
      </c>
      <c r="AC15" s="64"/>
      <c r="AD15" s="64"/>
      <c r="AE15" s="64"/>
      <c r="AF15" s="64"/>
      <c r="AG15" s="370" t="e">
        <f t="shared" si="3"/>
        <v>#N/A</v>
      </c>
    </row>
    <row r="16" spans="1:33" ht="13.5">
      <c r="A16" s="96">
        <v>13</v>
      </c>
      <c r="B16" s="111" t="s">
        <v>136</v>
      </c>
      <c r="C16" s="112" t="s">
        <v>300</v>
      </c>
      <c r="D16" s="113">
        <v>18</v>
      </c>
      <c r="E16" s="297">
        <v>17</v>
      </c>
      <c r="F16" s="297">
        <v>20</v>
      </c>
      <c r="G16" s="298"/>
      <c r="H16" s="286">
        <f>'予選記録記入シート'!AF154</f>
        <v>300</v>
      </c>
      <c r="I16" s="271">
        <f>'予選記録記入シート'!AG154</f>
        <v>740.7407407407406</v>
      </c>
      <c r="J16" s="273">
        <f>'予選記録記入シート'!AJ154</f>
        <v>17</v>
      </c>
      <c r="K16" s="271">
        <f>'予選記録記入シート'!AK154</f>
        <v>894.7368421052631</v>
      </c>
      <c r="L16" s="273">
        <f>'予選記録記入シート'!AL154</f>
        <v>360</v>
      </c>
      <c r="M16" s="271">
        <f>'予選記録記入シート'!AN154</f>
        <v>750</v>
      </c>
      <c r="N16" s="273">
        <f>'予選記録記入シート'!AO154</f>
        <v>583</v>
      </c>
      <c r="O16" s="271">
        <f>'予選記録記入シート'!AP154</f>
        <v>988.1355932203389</v>
      </c>
      <c r="P16" s="273">
        <f>'予選記録記入シート'!AU154</f>
        <v>414</v>
      </c>
      <c r="Q16" s="271">
        <f>'予選記録記入シート'!AV154</f>
        <v>781.1320754716982</v>
      </c>
      <c r="R16" s="273">
        <f>'予選記録記入シート'!AW154</f>
        <v>1674</v>
      </c>
      <c r="S16" s="271">
        <f>'予選記録記入シート'!AY154</f>
        <v>4154.745251538041</v>
      </c>
      <c r="T16" s="274">
        <f>IF(R16&gt;0,RANK(S16,S16:S27),"")</f>
        <v>6</v>
      </c>
      <c r="U16" s="275" t="str">
        <f t="shared" si="0"/>
        <v>OK</v>
      </c>
      <c r="V16" s="275" t="str">
        <f t="shared" si="1"/>
        <v>OK</v>
      </c>
      <c r="X16" s="103" t="s">
        <v>346</v>
      </c>
      <c r="Y16" s="103"/>
      <c r="Z16" s="103"/>
      <c r="AA16" s="103"/>
      <c r="AB16" s="370" t="str">
        <f t="shared" si="2"/>
        <v>欠席</v>
      </c>
      <c r="AC16" s="64"/>
      <c r="AD16" s="64"/>
      <c r="AE16" s="64"/>
      <c r="AF16" s="64"/>
      <c r="AG16" s="370" t="e">
        <f t="shared" si="3"/>
        <v>#N/A</v>
      </c>
    </row>
    <row r="17" spans="1:33" ht="13.5">
      <c r="A17" s="96">
        <v>14</v>
      </c>
      <c r="B17" s="104" t="s">
        <v>138</v>
      </c>
      <c r="C17" s="105" t="s">
        <v>382</v>
      </c>
      <c r="D17" s="106">
        <v>19</v>
      </c>
      <c r="E17" s="109"/>
      <c r="F17" s="109"/>
      <c r="G17" s="294"/>
      <c r="H17" s="276">
        <f>'予選記録記入シート'!AF155</f>
        <v>75</v>
      </c>
      <c r="I17" s="277">
        <f>'予選記録記入シート'!AG155</f>
        <v>185.18518518518516</v>
      </c>
      <c r="J17" s="279">
        <f>'予選記録記入シート'!AJ155</f>
        <v>5</v>
      </c>
      <c r="K17" s="277">
        <f>'予選記録記入シート'!AK155</f>
        <v>263.1578947368421</v>
      </c>
      <c r="L17" s="279">
        <f>'予選記録記入シート'!AL155</f>
        <v>60</v>
      </c>
      <c r="M17" s="277">
        <f>'予選記録記入シート'!AN155</f>
        <v>125</v>
      </c>
      <c r="N17" s="279">
        <f>'予選記録記入シート'!AO155</f>
        <v>471</v>
      </c>
      <c r="O17" s="277">
        <f>'予選記録記入シート'!AP155</f>
        <v>798.3050847457627</v>
      </c>
      <c r="P17" s="279">
        <f>'予選記録記入シート'!AU155</f>
        <v>290</v>
      </c>
      <c r="Q17" s="277">
        <f>'予選記録記入シート'!AV155</f>
        <v>547.1698113207547</v>
      </c>
      <c r="R17" s="279">
        <f>'予選記録記入シート'!AW155</f>
        <v>901</v>
      </c>
      <c r="S17" s="277">
        <f>'予選記録記入シート'!AY155</f>
        <v>1918.8179759885445</v>
      </c>
      <c r="T17" s="280">
        <f>IF(R17&gt;0,RANK(S17,S16:S27),"")</f>
        <v>8</v>
      </c>
      <c r="U17" s="275" t="str">
        <f t="shared" si="0"/>
        <v>OK</v>
      </c>
      <c r="V17" s="275" t="str">
        <f t="shared" si="1"/>
        <v>OK</v>
      </c>
      <c r="X17" s="305" t="s">
        <v>299</v>
      </c>
      <c r="Y17" s="305">
        <v>52</v>
      </c>
      <c r="Z17" s="305">
        <v>50</v>
      </c>
      <c r="AA17" s="305">
        <v>51</v>
      </c>
      <c r="AB17" s="370" t="str">
        <f t="shared" si="2"/>
        <v>参加</v>
      </c>
      <c r="AC17" s="64"/>
      <c r="AD17" s="64"/>
      <c r="AE17" s="64"/>
      <c r="AF17" s="64"/>
      <c r="AG17" s="370" t="e">
        <f t="shared" si="3"/>
        <v>#N/A</v>
      </c>
    </row>
    <row r="18" spans="1:33" ht="13.5">
      <c r="A18" s="96">
        <v>15</v>
      </c>
      <c r="B18" s="104" t="s">
        <v>140</v>
      </c>
      <c r="C18" s="105" t="s">
        <v>305</v>
      </c>
      <c r="D18" s="106">
        <v>20</v>
      </c>
      <c r="E18" s="109">
        <v>19</v>
      </c>
      <c r="F18" s="109">
        <v>18</v>
      </c>
      <c r="G18" s="294">
        <v>21</v>
      </c>
      <c r="H18" s="276">
        <f>'予選記録記入シート'!AF156</f>
        <v>405</v>
      </c>
      <c r="I18" s="277">
        <f>'予選記録記入シート'!AG156</f>
        <v>1000</v>
      </c>
      <c r="J18" s="279">
        <f>'予選記録記入シート'!AJ156</f>
        <v>19</v>
      </c>
      <c r="K18" s="277">
        <f>'予選記録記入シート'!AK156</f>
        <v>1000</v>
      </c>
      <c r="L18" s="279">
        <f>'予選記録記入シート'!AL156</f>
        <v>420</v>
      </c>
      <c r="M18" s="277">
        <f>'予選記録記入シート'!AN156</f>
        <v>875</v>
      </c>
      <c r="N18" s="279">
        <f>'予選記録記入シート'!AO156</f>
        <v>584</v>
      </c>
      <c r="O18" s="277">
        <f>'予選記録記入シート'!AP156</f>
        <v>989.8305084745763</v>
      </c>
      <c r="P18" s="279">
        <f>'予選記録記入シート'!AU156</f>
        <v>530</v>
      </c>
      <c r="Q18" s="277">
        <f>'予選記録記入シート'!AV156</f>
        <v>1000</v>
      </c>
      <c r="R18" s="279">
        <f>'予選記録記入シート'!AW156</f>
        <v>1958</v>
      </c>
      <c r="S18" s="277">
        <f>'予選記録記入シート'!AY156</f>
        <v>4864.830508474576</v>
      </c>
      <c r="T18" s="280">
        <f>IF(R18&gt;0,RANK(S18,S16:S27),"")</f>
        <v>2</v>
      </c>
      <c r="U18" s="275" t="str">
        <f t="shared" si="0"/>
        <v>OK</v>
      </c>
      <c r="V18" s="275" t="str">
        <f t="shared" si="1"/>
        <v>OK</v>
      </c>
      <c r="X18" s="305" t="s">
        <v>320</v>
      </c>
      <c r="Y18" s="305">
        <v>52</v>
      </c>
      <c r="Z18" s="305">
        <v>51</v>
      </c>
      <c r="AA18" s="305">
        <v>53</v>
      </c>
      <c r="AB18" s="370" t="str">
        <f t="shared" si="2"/>
        <v>参加</v>
      </c>
      <c r="AC18" s="64"/>
      <c r="AD18" s="64"/>
      <c r="AE18" s="64"/>
      <c r="AF18" s="64"/>
      <c r="AG18" s="370" t="e">
        <f t="shared" si="3"/>
        <v>#N/A</v>
      </c>
    </row>
    <row r="19" spans="1:33" ht="13.5">
      <c r="A19" s="96">
        <v>16</v>
      </c>
      <c r="B19" s="104" t="s">
        <v>142</v>
      </c>
      <c r="C19" s="105" t="s">
        <v>241</v>
      </c>
      <c r="D19" s="106" t="s">
        <v>396</v>
      </c>
      <c r="E19" s="109">
        <v>53</v>
      </c>
      <c r="F19" s="109">
        <v>54</v>
      </c>
      <c r="G19" s="294"/>
      <c r="H19" s="276">
        <f>'予選記録記入シート'!AF157</f>
        <v>300</v>
      </c>
      <c r="I19" s="277">
        <f>'予選記録記入シート'!AG157</f>
        <v>740.7407407407406</v>
      </c>
      <c r="J19" s="279">
        <f>'予選記録記入シート'!AJ157</f>
        <v>19</v>
      </c>
      <c r="K19" s="277">
        <f>'予選記録記入シート'!AK157</f>
        <v>1000</v>
      </c>
      <c r="L19" s="279">
        <f>'予選記録記入シート'!AL157</f>
        <v>480</v>
      </c>
      <c r="M19" s="277">
        <f>'予選記録記入シート'!AN157</f>
        <v>1000</v>
      </c>
      <c r="N19" s="279">
        <f>'予選記録記入シート'!AO157</f>
        <v>579</v>
      </c>
      <c r="O19" s="277">
        <f>'予選記録記入シート'!AP157</f>
        <v>981.3559322033898</v>
      </c>
      <c r="P19" s="279">
        <f>'予選記録記入シート'!AU157</f>
        <v>496</v>
      </c>
      <c r="Q19" s="277">
        <f>'予選記録記入シート'!AV157</f>
        <v>935.8490566037736</v>
      </c>
      <c r="R19" s="279">
        <f>'予選記録記入シート'!AW157</f>
        <v>1874</v>
      </c>
      <c r="S19" s="277">
        <f>'予選記録記入シート'!AY157</f>
        <v>4657.945729547904</v>
      </c>
      <c r="T19" s="280">
        <f>IF(R19&gt;0,RANK(S19,S16:S27),"")</f>
        <v>3</v>
      </c>
      <c r="U19" s="275" t="str">
        <f t="shared" si="0"/>
        <v>OK</v>
      </c>
      <c r="V19" s="275" t="str">
        <f t="shared" si="1"/>
        <v>OK</v>
      </c>
      <c r="X19" s="305" t="s">
        <v>319</v>
      </c>
      <c r="Y19" s="305">
        <v>50</v>
      </c>
      <c r="Z19" s="305">
        <v>51</v>
      </c>
      <c r="AA19" s="305">
        <v>20</v>
      </c>
      <c r="AB19" s="370" t="str">
        <f t="shared" si="2"/>
        <v>参加</v>
      </c>
      <c r="AC19" s="64"/>
      <c r="AD19" s="64"/>
      <c r="AE19" s="64"/>
      <c r="AF19" s="64"/>
      <c r="AG19" s="370" t="e">
        <f t="shared" si="3"/>
        <v>#N/A</v>
      </c>
    </row>
    <row r="20" spans="1:33" ht="13.5">
      <c r="A20" s="96">
        <v>17</v>
      </c>
      <c r="B20" s="104" t="s">
        <v>144</v>
      </c>
      <c r="C20" s="105" t="s">
        <v>392</v>
      </c>
      <c r="D20" s="106" t="s">
        <v>396</v>
      </c>
      <c r="E20" s="109">
        <v>18</v>
      </c>
      <c r="F20" s="109">
        <v>20</v>
      </c>
      <c r="G20" s="294"/>
      <c r="H20" s="276">
        <f>'予選記録記入シート'!AF158</f>
        <v>210</v>
      </c>
      <c r="I20" s="277">
        <f>'予選記録記入シート'!AG158</f>
        <v>518.5185185185185</v>
      </c>
      <c r="J20" s="279">
        <f>'予選記録記入シート'!AJ158</f>
        <v>17</v>
      </c>
      <c r="K20" s="277">
        <f>'予選記録記入シート'!AK158</f>
        <v>894.7368421052631</v>
      </c>
      <c r="L20" s="279">
        <f>'予選記録記入シート'!AL158</f>
        <v>420</v>
      </c>
      <c r="M20" s="277">
        <f>'予選記録記入シート'!AN158</f>
        <v>875</v>
      </c>
      <c r="N20" s="279">
        <f>'予選記録記入シート'!AO158</f>
        <v>562</v>
      </c>
      <c r="O20" s="277">
        <f>'予選記録記入シート'!AP158</f>
        <v>952.542372881356</v>
      </c>
      <c r="P20" s="279">
        <f>'予選記録記入シート'!AU158</f>
        <v>321</v>
      </c>
      <c r="Q20" s="277">
        <f>'予選記録記入シート'!AV158</f>
        <v>605.6603773584906</v>
      </c>
      <c r="R20" s="279">
        <f>'予選記録記入シート'!AW158</f>
        <v>1530</v>
      </c>
      <c r="S20" s="277">
        <f>'予選記録記入シート'!AY158</f>
        <v>3846.458110863628</v>
      </c>
      <c r="T20" s="280">
        <f>IF(R20&gt;0,RANK(S20,S16:S27),"")</f>
        <v>7</v>
      </c>
      <c r="U20" s="275" t="str">
        <f t="shared" si="0"/>
        <v>OK</v>
      </c>
      <c r="V20" s="275" t="str">
        <f t="shared" si="1"/>
        <v>OK</v>
      </c>
      <c r="X20" s="305" t="s">
        <v>300</v>
      </c>
      <c r="Y20" s="305">
        <v>18</v>
      </c>
      <c r="Z20" s="305">
        <v>17</v>
      </c>
      <c r="AA20" s="305">
        <v>20</v>
      </c>
      <c r="AB20" s="370" t="str">
        <f t="shared" si="2"/>
        <v>参加</v>
      </c>
      <c r="AC20" s="64"/>
      <c r="AD20" s="64"/>
      <c r="AE20" s="64"/>
      <c r="AF20" s="64"/>
      <c r="AG20" s="370" t="e">
        <f t="shared" si="3"/>
        <v>#N/A</v>
      </c>
    </row>
    <row r="21" spans="1:33" ht="13.5">
      <c r="A21" s="96">
        <v>18</v>
      </c>
      <c r="B21" s="104" t="s">
        <v>146</v>
      </c>
      <c r="C21" s="105" t="s">
        <v>299</v>
      </c>
      <c r="D21" s="106">
        <v>52</v>
      </c>
      <c r="E21" s="109">
        <v>50</v>
      </c>
      <c r="F21" s="109">
        <v>51</v>
      </c>
      <c r="G21" s="294"/>
      <c r="H21" s="276">
        <f>'予選記録記入シート'!AF159</f>
        <v>405</v>
      </c>
      <c r="I21" s="277">
        <f>'予選記録記入シート'!AG159</f>
        <v>1000</v>
      </c>
      <c r="J21" s="279">
        <f>'予選記録記入シート'!AJ159</f>
        <v>18</v>
      </c>
      <c r="K21" s="277">
        <f>'予選記録記入シート'!AK159</f>
        <v>947.3684210526316</v>
      </c>
      <c r="L21" s="279">
        <f>'予選記録記入シート'!AL159</f>
        <v>420</v>
      </c>
      <c r="M21" s="277">
        <f>'予選記録記入シート'!AN159</f>
        <v>875</v>
      </c>
      <c r="N21" s="279">
        <f>'予選記録記入シート'!AO159</f>
        <v>590</v>
      </c>
      <c r="O21" s="277">
        <f>'予選記録記入シート'!AP159</f>
        <v>1000</v>
      </c>
      <c r="P21" s="279">
        <f>'予選記録記入シート'!AU159</f>
        <v>411</v>
      </c>
      <c r="Q21" s="277">
        <f>'予選記録記入シート'!AV159</f>
        <v>775.4716981132076</v>
      </c>
      <c r="R21" s="279">
        <f>'予選記録記入シート'!AW159</f>
        <v>1844</v>
      </c>
      <c r="S21" s="277">
        <f>'予選記録記入シート'!AY159</f>
        <v>4597.8401191658395</v>
      </c>
      <c r="T21" s="280">
        <f>IF(R21&gt;0,RANK(S21,S16:S27),"")</f>
        <v>4</v>
      </c>
      <c r="U21" s="275" t="str">
        <f t="shared" si="0"/>
        <v>OK</v>
      </c>
      <c r="V21" s="275" t="str">
        <f t="shared" si="1"/>
        <v>OK</v>
      </c>
      <c r="X21" s="305" t="s">
        <v>236</v>
      </c>
      <c r="Y21" s="305">
        <v>51</v>
      </c>
      <c r="Z21" s="305">
        <v>54</v>
      </c>
      <c r="AA21" s="305">
        <v>53</v>
      </c>
      <c r="AB21" s="370" t="str">
        <f t="shared" si="2"/>
        <v>参加</v>
      </c>
      <c r="AC21" s="64"/>
      <c r="AD21" s="64"/>
      <c r="AE21" s="64"/>
      <c r="AF21" s="64"/>
      <c r="AG21" s="370" t="e">
        <f t="shared" si="3"/>
        <v>#N/A</v>
      </c>
    </row>
    <row r="22" spans="1:33" ht="13.5">
      <c r="A22" s="96">
        <v>19</v>
      </c>
      <c r="B22" s="104" t="s">
        <v>148</v>
      </c>
      <c r="C22" s="105" t="s">
        <v>308</v>
      </c>
      <c r="D22" s="106">
        <v>53</v>
      </c>
      <c r="E22" s="109">
        <v>54</v>
      </c>
      <c r="F22" s="109">
        <v>52</v>
      </c>
      <c r="G22" s="294">
        <v>50</v>
      </c>
      <c r="H22" s="276">
        <f>'予選記録記入シート'!AF160</f>
        <v>405</v>
      </c>
      <c r="I22" s="277">
        <f>'予選記録記入シート'!AG160</f>
        <v>1000</v>
      </c>
      <c r="J22" s="279">
        <f>'予選記録記入シート'!AJ160</f>
        <v>19</v>
      </c>
      <c r="K22" s="277">
        <f>'予選記録記入シート'!AK160</f>
        <v>1000</v>
      </c>
      <c r="L22" s="279">
        <f>'予選記録記入シート'!AL160</f>
        <v>180</v>
      </c>
      <c r="M22" s="277">
        <f>'予選記録記入シート'!AN160</f>
        <v>375</v>
      </c>
      <c r="N22" s="279">
        <f>'予選記録記入シート'!AO160</f>
        <v>574</v>
      </c>
      <c r="O22" s="277">
        <f>'予選記録記入シート'!AP160</f>
        <v>972.8813559322034</v>
      </c>
      <c r="P22" s="279">
        <f>'予選記録記入シート'!AU160</f>
        <v>465</v>
      </c>
      <c r="Q22" s="277">
        <f>'予選記録記入シート'!AV160</f>
        <v>877.3584905660377</v>
      </c>
      <c r="R22" s="279">
        <f>'予選記録記入シート'!AW160</f>
        <v>1643</v>
      </c>
      <c r="S22" s="277">
        <f>'予選記録記入シート'!AY160</f>
        <v>4225.239846498242</v>
      </c>
      <c r="T22" s="280">
        <f>IF(R22&gt;0,RANK(S22,S16:S27),"")</f>
        <v>5</v>
      </c>
      <c r="U22" s="275" t="str">
        <f t="shared" si="0"/>
        <v>OK</v>
      </c>
      <c r="V22" s="275" t="str">
        <f t="shared" si="1"/>
        <v>OK</v>
      </c>
      <c r="X22" s="103" t="s">
        <v>345</v>
      </c>
      <c r="Y22" s="103"/>
      <c r="Z22" s="103"/>
      <c r="AA22" s="103"/>
      <c r="AB22" s="370" t="str">
        <f t="shared" si="2"/>
        <v>欠席</v>
      </c>
      <c r="AC22" s="64"/>
      <c r="AD22" s="64"/>
      <c r="AE22" s="64"/>
      <c r="AF22" s="64"/>
      <c r="AG22" s="370" t="e">
        <f t="shared" si="3"/>
        <v>#N/A</v>
      </c>
    </row>
    <row r="23" spans="1:33" ht="14.25" thickBot="1">
      <c r="A23" s="96">
        <v>20</v>
      </c>
      <c r="B23" s="104" t="s">
        <v>150</v>
      </c>
      <c r="C23" s="105" t="s">
        <v>315</v>
      </c>
      <c r="D23" s="106" t="s">
        <v>396</v>
      </c>
      <c r="E23" s="109">
        <v>85</v>
      </c>
      <c r="F23" s="109">
        <v>83</v>
      </c>
      <c r="G23" s="294"/>
      <c r="H23" s="276">
        <f>'予選記録記入シート'!AF161</f>
        <v>405</v>
      </c>
      <c r="I23" s="277">
        <f>'予選記録記入シート'!AG161</f>
        <v>1000</v>
      </c>
      <c r="J23" s="279">
        <f>'予選記録記入シート'!AJ161</f>
        <v>19</v>
      </c>
      <c r="K23" s="277">
        <f>'予選記録記入シート'!AK161</f>
        <v>1000</v>
      </c>
      <c r="L23" s="279">
        <f>'予選記録記入シート'!AL161</f>
        <v>480</v>
      </c>
      <c r="M23" s="277">
        <f>'予選記録記入シート'!AN161</f>
        <v>1000</v>
      </c>
      <c r="N23" s="279">
        <f>'予選記録記入シート'!AO161</f>
        <v>587</v>
      </c>
      <c r="O23" s="277">
        <f>'予選記録記入シート'!AP161</f>
        <v>994.9152542372881</v>
      </c>
      <c r="P23" s="279">
        <f>'予選記録記入シート'!AU161</f>
        <v>478</v>
      </c>
      <c r="Q23" s="277">
        <f>'予選記録記入シート'!AV161</f>
        <v>901.8867924528303</v>
      </c>
      <c r="R23" s="279">
        <f>'予選記録記入シート'!AW161</f>
        <v>1969</v>
      </c>
      <c r="S23" s="277">
        <f>'予選記録記入シート'!AY161</f>
        <v>4896.802046690118</v>
      </c>
      <c r="T23" s="280">
        <f>IF(R23&gt;0,RANK(S23,S16:S27),"")</f>
        <v>1</v>
      </c>
      <c r="U23" s="275" t="str">
        <f t="shared" si="0"/>
        <v>OK</v>
      </c>
      <c r="V23" s="275" t="str">
        <f t="shared" si="1"/>
        <v>OK</v>
      </c>
      <c r="W23">
        <v>20</v>
      </c>
      <c r="X23" s="249" t="s">
        <v>361</v>
      </c>
      <c r="Y23" s="249">
        <v>21</v>
      </c>
      <c r="Z23" s="249">
        <v>18</v>
      </c>
      <c r="AA23" s="249">
        <v>19</v>
      </c>
      <c r="AB23" s="370" t="str">
        <f t="shared" si="2"/>
        <v>参加</v>
      </c>
      <c r="AC23" s="114"/>
      <c r="AD23" s="114"/>
      <c r="AE23" s="114"/>
      <c r="AF23" s="114"/>
      <c r="AG23" s="371" t="e">
        <f t="shared" si="3"/>
        <v>#N/A</v>
      </c>
    </row>
    <row r="24" spans="1:33" ht="13.5">
      <c r="A24" s="96">
        <v>21</v>
      </c>
      <c r="B24" s="104" t="s">
        <v>152</v>
      </c>
      <c r="C24" s="375"/>
      <c r="D24" s="106"/>
      <c r="E24" s="376"/>
      <c r="F24" s="376"/>
      <c r="G24" s="294"/>
      <c r="H24" s="276">
        <f>'予選記録記入シート'!AF162</f>
        <v>0</v>
      </c>
      <c r="I24" s="277">
        <f>'予選記録記入シート'!AG162</f>
        <v>0</v>
      </c>
      <c r="J24" s="279">
        <f>'予選記録記入シート'!AJ162</f>
        <v>0</v>
      </c>
      <c r="K24" s="277">
        <f>'予選記録記入シート'!AK162</f>
        <v>0</v>
      </c>
      <c r="L24" s="279">
        <f>'予選記録記入シート'!AL162</f>
        <v>0</v>
      </c>
      <c r="M24" s="277">
        <f>'予選記録記入シート'!AN162</f>
        <v>0</v>
      </c>
      <c r="N24" s="279">
        <f>'予選記録記入シート'!AO162</f>
        <v>0</v>
      </c>
      <c r="O24" s="277">
        <f>'予選記録記入シート'!AP162</f>
        <v>0</v>
      </c>
      <c r="P24" s="279">
        <f>'予選記録記入シート'!AU162</f>
        <v>0</v>
      </c>
      <c r="Q24" s="277">
        <f>'予選記録記入シート'!AV162</f>
        <v>0</v>
      </c>
      <c r="R24" s="279">
        <f>'予選記録記入シート'!AW162</f>
        <v>0</v>
      </c>
      <c r="S24" s="277">
        <f>'予選記録記入シート'!AY162</f>
        <v>0</v>
      </c>
      <c r="T24" s="280">
        <f>IF(R24&gt;0,RANK(S24,S24:S35),"")</f>
      </c>
      <c r="U24" s="275" t="str">
        <f t="shared" si="0"/>
        <v>OK</v>
      </c>
      <c r="V24" s="275" t="str">
        <f t="shared" si="1"/>
        <v>OK</v>
      </c>
      <c r="X24" s="307" t="s">
        <v>301</v>
      </c>
      <c r="Y24" s="366">
        <v>20</v>
      </c>
      <c r="Z24" s="366">
        <v>17</v>
      </c>
      <c r="AA24" s="366">
        <v>54</v>
      </c>
      <c r="AB24" s="370" t="str">
        <f t="shared" si="2"/>
        <v>参加</v>
      </c>
      <c r="AC24" s="60"/>
      <c r="AD24" s="367"/>
      <c r="AE24" s="367"/>
      <c r="AF24" s="367"/>
      <c r="AG24" s="373" t="e">
        <f t="shared" si="3"/>
        <v>#N/A</v>
      </c>
    </row>
    <row r="25" spans="1:33" ht="13.5">
      <c r="A25" s="96">
        <v>22</v>
      </c>
      <c r="B25" s="104" t="s">
        <v>154</v>
      </c>
      <c r="C25" s="105"/>
      <c r="D25" s="106"/>
      <c r="E25" s="109"/>
      <c r="F25" s="109"/>
      <c r="G25" s="294"/>
      <c r="H25" s="276">
        <f>'予選記録記入シート'!AF163</f>
        <v>0</v>
      </c>
      <c r="I25" s="277">
        <f>'予選記録記入シート'!AG163</f>
        <v>0</v>
      </c>
      <c r="J25" s="279">
        <f>'予選記録記入シート'!AJ163</f>
        <v>0</v>
      </c>
      <c r="K25" s="277">
        <f>'予選記録記入シート'!AK163</f>
        <v>0</v>
      </c>
      <c r="L25" s="279">
        <f>'予選記録記入シート'!AL163</f>
        <v>0</v>
      </c>
      <c r="M25" s="277">
        <f>'予選記録記入シート'!AN163</f>
        <v>0</v>
      </c>
      <c r="N25" s="279">
        <f>'予選記録記入シート'!AO163</f>
        <v>0</v>
      </c>
      <c r="O25" s="277">
        <f>'予選記録記入シート'!AP163</f>
        <v>0</v>
      </c>
      <c r="P25" s="279">
        <f>'予選記録記入シート'!AU163</f>
        <v>0</v>
      </c>
      <c r="Q25" s="277">
        <f>'予選記録記入シート'!AV163</f>
        <v>0</v>
      </c>
      <c r="R25" s="279">
        <f>'予選記録記入シート'!AW163</f>
        <v>0</v>
      </c>
      <c r="S25" s="277">
        <f>'予選記録記入シート'!AY163</f>
        <v>0</v>
      </c>
      <c r="T25" s="280">
        <f>IF(R25&gt;0,RANK(S25,S16:S27),"")</f>
      </c>
      <c r="U25" s="275" t="str">
        <f t="shared" si="0"/>
        <v>OK</v>
      </c>
      <c r="V25" s="275" t="str">
        <f t="shared" si="1"/>
        <v>OK</v>
      </c>
      <c r="X25" s="305" t="s">
        <v>318</v>
      </c>
      <c r="Y25" s="305">
        <v>19</v>
      </c>
      <c r="Z25" s="305">
        <v>18</v>
      </c>
      <c r="AA25" s="305">
        <v>20</v>
      </c>
      <c r="AB25" s="370" t="str">
        <f t="shared" si="2"/>
        <v>参加</v>
      </c>
      <c r="AC25" s="60"/>
      <c r="AD25" s="60"/>
      <c r="AE25" s="60"/>
      <c r="AF25" s="60"/>
      <c r="AG25" s="370" t="e">
        <f t="shared" si="3"/>
        <v>#N/A</v>
      </c>
    </row>
    <row r="26" spans="1:33" ht="13.5">
      <c r="A26" s="96">
        <v>23</v>
      </c>
      <c r="B26" s="104" t="s">
        <v>156</v>
      </c>
      <c r="C26" s="105"/>
      <c r="D26" s="106"/>
      <c r="E26" s="109"/>
      <c r="F26" s="109"/>
      <c r="G26" s="294"/>
      <c r="H26" s="276">
        <f>'予選記録記入シート'!AF164</f>
        <v>0</v>
      </c>
      <c r="I26" s="277">
        <f>'予選記録記入シート'!AG164</f>
        <v>0</v>
      </c>
      <c r="J26" s="279">
        <f>'予選記録記入シート'!AJ164</f>
        <v>0</v>
      </c>
      <c r="K26" s="277">
        <f>'予選記録記入シート'!AK164</f>
        <v>0</v>
      </c>
      <c r="L26" s="279">
        <f>'予選記録記入シート'!AL164</f>
        <v>0</v>
      </c>
      <c r="M26" s="277">
        <f>'予選記録記入シート'!AN164</f>
        <v>0</v>
      </c>
      <c r="N26" s="279">
        <f>'予選記録記入シート'!AO164</f>
        <v>0</v>
      </c>
      <c r="O26" s="277">
        <f>'予選記録記入シート'!AP164</f>
        <v>0</v>
      </c>
      <c r="P26" s="279">
        <f>'予選記録記入シート'!AU164</f>
        <v>0</v>
      </c>
      <c r="Q26" s="277">
        <f>'予選記録記入シート'!AV164</f>
        <v>0</v>
      </c>
      <c r="R26" s="279">
        <f>'予選記録記入シート'!AW164</f>
        <v>0</v>
      </c>
      <c r="S26" s="277">
        <f>'予選記録記入シート'!AY164</f>
        <v>0</v>
      </c>
      <c r="T26" s="280">
        <f>IF(R26&gt;0,RANK(S26,S16:S27),"")</f>
      </c>
      <c r="U26" s="275" t="str">
        <f t="shared" si="0"/>
        <v>OK</v>
      </c>
      <c r="V26" s="275" t="str">
        <f t="shared" si="1"/>
        <v>OK</v>
      </c>
      <c r="X26" s="305" t="s">
        <v>302</v>
      </c>
      <c r="Y26" s="305">
        <v>53</v>
      </c>
      <c r="Z26" s="305">
        <v>20</v>
      </c>
      <c r="AA26" s="305">
        <v>21</v>
      </c>
      <c r="AB26" s="370" t="str">
        <f t="shared" si="2"/>
        <v>参加</v>
      </c>
      <c r="AC26" s="64"/>
      <c r="AD26" s="64"/>
      <c r="AE26" s="64"/>
      <c r="AF26" s="64"/>
      <c r="AG26" s="370" t="e">
        <f t="shared" si="3"/>
        <v>#N/A</v>
      </c>
    </row>
    <row r="27" spans="1:33" ht="14.25" thickBot="1">
      <c r="A27" s="96">
        <v>24</v>
      </c>
      <c r="B27" s="4" t="s">
        <v>158</v>
      </c>
      <c r="C27" s="110"/>
      <c r="D27" s="293"/>
      <c r="E27" s="295"/>
      <c r="F27" s="295"/>
      <c r="G27" s="296"/>
      <c r="H27" s="281">
        <f>'予選記録記入シート'!AF165</f>
        <v>0</v>
      </c>
      <c r="I27" s="282">
        <f>'予選記録記入シート'!AG165</f>
        <v>0</v>
      </c>
      <c r="J27" s="284">
        <f>'予選記録記入シート'!AJ165</f>
        <v>0</v>
      </c>
      <c r="K27" s="282">
        <f>'予選記録記入シート'!AK165</f>
        <v>0</v>
      </c>
      <c r="L27" s="284">
        <f>'予選記録記入シート'!AL165</f>
        <v>0</v>
      </c>
      <c r="M27" s="282">
        <f>'予選記録記入シート'!AN165</f>
        <v>0</v>
      </c>
      <c r="N27" s="284">
        <f>'予選記録記入シート'!AO165</f>
        <v>0</v>
      </c>
      <c r="O27" s="282">
        <f>'予選記録記入シート'!AP165</f>
        <v>0</v>
      </c>
      <c r="P27" s="284">
        <f>'予選記録記入シート'!AU165</f>
        <v>0</v>
      </c>
      <c r="Q27" s="282">
        <f>'予選記録記入シート'!AV165</f>
        <v>0</v>
      </c>
      <c r="R27" s="284">
        <f>'予選記録記入シート'!AW165</f>
        <v>0</v>
      </c>
      <c r="S27" s="282">
        <f>'予選記録記入シート'!AY165</f>
        <v>0</v>
      </c>
      <c r="T27" s="285">
        <f>IF(R27&gt;0,RANK(S27,S16:S27),"")</f>
      </c>
      <c r="U27" s="275" t="str">
        <f t="shared" si="0"/>
        <v>OK</v>
      </c>
      <c r="V27" s="275" t="str">
        <f t="shared" si="1"/>
        <v>OK</v>
      </c>
      <c r="X27" s="305" t="s">
        <v>303</v>
      </c>
      <c r="Y27" s="305">
        <v>54</v>
      </c>
      <c r="Z27" s="305">
        <v>52</v>
      </c>
      <c r="AA27" s="305">
        <v>51</v>
      </c>
      <c r="AB27" s="370" t="str">
        <f t="shared" si="2"/>
        <v>参加</v>
      </c>
      <c r="AC27" s="64"/>
      <c r="AD27" s="64"/>
      <c r="AE27" s="64"/>
      <c r="AF27" s="64"/>
      <c r="AG27" s="370" t="e">
        <f t="shared" si="3"/>
        <v>#N/A</v>
      </c>
    </row>
    <row r="28" spans="1:33" ht="13.5">
      <c r="A28" s="96">
        <v>25</v>
      </c>
      <c r="B28" s="111" t="s">
        <v>160</v>
      </c>
      <c r="C28" s="112" t="s">
        <v>373</v>
      </c>
      <c r="D28" s="113">
        <v>18</v>
      </c>
      <c r="E28" s="297">
        <v>21</v>
      </c>
      <c r="F28" s="297">
        <v>50</v>
      </c>
      <c r="G28" s="298"/>
      <c r="H28" s="286">
        <f>'予選記録記入シート'!BI154</f>
        <v>210</v>
      </c>
      <c r="I28" s="271">
        <f>'予選記録記入シート'!BJ154</f>
        <v>518.5185185185185</v>
      </c>
      <c r="J28" s="273">
        <f>'予選記録記入シート'!BM154</f>
        <v>10</v>
      </c>
      <c r="K28" s="271">
        <f>'予選記録記入シート'!BN154</f>
        <v>555.5555555555555</v>
      </c>
      <c r="L28" s="273">
        <f>'予選記録記入シート'!BO154</f>
        <v>180</v>
      </c>
      <c r="M28" s="271">
        <f>'予選記録記入シート'!BQ154</f>
        <v>333.3333333333333</v>
      </c>
      <c r="N28" s="273">
        <f>'予選記録記入シート'!BR154</f>
        <v>498</v>
      </c>
      <c r="O28" s="271">
        <f>'予選記録記入シート'!BS154</f>
        <v>844.0677966101695</v>
      </c>
      <c r="P28" s="273">
        <f>'予選記録記入シート'!BX154</f>
        <v>219</v>
      </c>
      <c r="Q28" s="271">
        <f>'予選記録記入シート'!BY154</f>
        <v>460.08403361344534</v>
      </c>
      <c r="R28" s="273">
        <f>'予選記録記入シート'!BZ154</f>
        <v>1117</v>
      </c>
      <c r="S28" s="271">
        <f>'予選記録記入シート'!CB154</f>
        <v>2711.559237631022</v>
      </c>
      <c r="T28" s="274">
        <f>IF(R28&gt;0,RANK(S28,S28:S39),"")</f>
        <v>9</v>
      </c>
      <c r="U28" s="275" t="str">
        <f t="shared" si="0"/>
        <v>OK</v>
      </c>
      <c r="V28" s="275" t="str">
        <f t="shared" si="1"/>
        <v>OK</v>
      </c>
      <c r="X28" s="305" t="s">
        <v>304</v>
      </c>
      <c r="Y28" s="305" t="s">
        <v>397</v>
      </c>
      <c r="Z28" s="305">
        <v>53</v>
      </c>
      <c r="AA28" s="305">
        <v>51</v>
      </c>
      <c r="AB28" s="370" t="str">
        <f t="shared" si="2"/>
        <v>参加</v>
      </c>
      <c r="AC28" s="64"/>
      <c r="AD28" s="64"/>
      <c r="AE28" s="64"/>
      <c r="AF28" s="64"/>
      <c r="AG28" s="370" t="e">
        <f t="shared" si="3"/>
        <v>#N/A</v>
      </c>
    </row>
    <row r="29" spans="1:33" ht="13.5">
      <c r="A29" s="96">
        <v>26</v>
      </c>
      <c r="B29" s="104" t="s">
        <v>162</v>
      </c>
      <c r="C29" s="105" t="s">
        <v>318</v>
      </c>
      <c r="D29" s="106">
        <v>19</v>
      </c>
      <c r="E29" s="109">
        <v>18</v>
      </c>
      <c r="F29" s="109">
        <v>20</v>
      </c>
      <c r="G29" s="294"/>
      <c r="H29" s="276">
        <f>'予選記録記入シート'!BI155</f>
        <v>300</v>
      </c>
      <c r="I29" s="277">
        <f>'予選記録記入シート'!BJ155</f>
        <v>740.7407407407406</v>
      </c>
      <c r="J29" s="279">
        <f>'予選記録記入シート'!BM155</f>
        <v>16</v>
      </c>
      <c r="K29" s="277">
        <f>'予選記録記入シート'!BN155</f>
        <v>888.8888888888888</v>
      </c>
      <c r="L29" s="279">
        <f>'予選記録記入シート'!BO155</f>
        <v>420</v>
      </c>
      <c r="M29" s="277">
        <f>'予選記録記入シート'!BQ155</f>
        <v>777.7777777777778</v>
      </c>
      <c r="N29" s="279">
        <f>'予選記録記入シート'!BR155</f>
        <v>562</v>
      </c>
      <c r="O29" s="277">
        <f>'予選記録記入シート'!BS155</f>
        <v>952.542372881356</v>
      </c>
      <c r="P29" s="279">
        <f>'予選記録記入シート'!BX155</f>
        <v>209</v>
      </c>
      <c r="Q29" s="277">
        <f>'予選記録記入シート'!BY155</f>
        <v>439.07563025210084</v>
      </c>
      <c r="R29" s="279">
        <f>'予選記録記入シート'!BZ155</f>
        <v>1507</v>
      </c>
      <c r="S29" s="277">
        <f>'予選記録記入シート'!CB155</f>
        <v>3799.0254105408644</v>
      </c>
      <c r="T29" s="280">
        <f>IF(R29&gt;0,RANK(S29,S28:S39),"")</f>
        <v>6</v>
      </c>
      <c r="U29" s="275" t="str">
        <f t="shared" si="0"/>
        <v>OK</v>
      </c>
      <c r="V29" s="275" t="str">
        <f t="shared" si="1"/>
        <v>OK</v>
      </c>
      <c r="X29" s="305" t="s">
        <v>305</v>
      </c>
      <c r="Y29" s="305">
        <v>20</v>
      </c>
      <c r="Z29" s="305">
        <v>18</v>
      </c>
      <c r="AA29" s="305">
        <v>19</v>
      </c>
      <c r="AB29" s="370" t="str">
        <f t="shared" si="2"/>
        <v>参加</v>
      </c>
      <c r="AC29" s="64"/>
      <c r="AD29" s="64"/>
      <c r="AE29" s="64"/>
      <c r="AF29" s="64"/>
      <c r="AG29" s="370" t="e">
        <f t="shared" si="3"/>
        <v>#N/A</v>
      </c>
    </row>
    <row r="30" spans="1:33" ht="13.5">
      <c r="A30" s="96">
        <v>27</v>
      </c>
      <c r="B30" s="104" t="s">
        <v>164</v>
      </c>
      <c r="C30" s="105" t="s">
        <v>360</v>
      </c>
      <c r="D30" s="106">
        <v>20</v>
      </c>
      <c r="E30" s="109"/>
      <c r="F30" s="109"/>
      <c r="G30" s="294"/>
      <c r="H30" s="276">
        <f>'予選記録記入シート'!BI156</f>
        <v>0</v>
      </c>
      <c r="I30" s="277">
        <f>'予選記録記入シート'!BJ156</f>
        <v>0</v>
      </c>
      <c r="J30" s="279">
        <f>'予選記録記入シート'!BM156</f>
        <v>18</v>
      </c>
      <c r="K30" s="277">
        <f>'予選記録記入シート'!BN156</f>
        <v>1000</v>
      </c>
      <c r="L30" s="279">
        <f>'予選記録記入シート'!BO156</f>
        <v>420</v>
      </c>
      <c r="M30" s="277">
        <f>'予選記録記入シート'!BQ156</f>
        <v>777.7777777777778</v>
      </c>
      <c r="N30" s="279">
        <f>'予選記録記入シート'!BR156</f>
        <v>580</v>
      </c>
      <c r="O30" s="277">
        <f>'予選記録記入シート'!BS156</f>
        <v>983.0508474576271</v>
      </c>
      <c r="P30" s="279">
        <f>'予選記録記入シート'!BX156</f>
        <v>476</v>
      </c>
      <c r="Q30" s="277">
        <f>'予選記録記入シート'!BY156</f>
        <v>1000</v>
      </c>
      <c r="R30" s="279">
        <f>'予選記録記入シート'!BZ156</f>
        <v>1494</v>
      </c>
      <c r="S30" s="277">
        <f>'予選記録記入シート'!CB156</f>
        <v>3760.828625235405</v>
      </c>
      <c r="T30" s="280">
        <f>IF(R30&gt;0,RANK(S30,S28:S39),"")</f>
        <v>7</v>
      </c>
      <c r="U30" s="275" t="str">
        <f t="shared" si="0"/>
        <v>OK</v>
      </c>
      <c r="V30" s="275" t="str">
        <f t="shared" si="1"/>
        <v>OK</v>
      </c>
      <c r="X30" s="103" t="s">
        <v>360</v>
      </c>
      <c r="Y30" s="103"/>
      <c r="Z30" s="103"/>
      <c r="AA30" s="103"/>
      <c r="AB30" s="370" t="str">
        <f t="shared" si="2"/>
        <v>参加</v>
      </c>
      <c r="AC30" s="64"/>
      <c r="AD30" s="64"/>
      <c r="AE30" s="64"/>
      <c r="AF30" s="64"/>
      <c r="AG30" s="370" t="e">
        <f t="shared" si="3"/>
        <v>#N/A</v>
      </c>
    </row>
    <row r="31" spans="1:33" ht="13.5">
      <c r="A31" s="96">
        <v>28</v>
      </c>
      <c r="B31" s="104" t="s">
        <v>166</v>
      </c>
      <c r="C31" s="105" t="s">
        <v>304</v>
      </c>
      <c r="D31" s="106" t="s">
        <v>396</v>
      </c>
      <c r="E31" s="109">
        <v>53</v>
      </c>
      <c r="F31" s="109">
        <v>51</v>
      </c>
      <c r="G31" s="294"/>
      <c r="H31" s="276">
        <f>'予選記録記入シート'!BI157</f>
        <v>405</v>
      </c>
      <c r="I31" s="277">
        <f>'予選記録記入シート'!BJ157</f>
        <v>1000</v>
      </c>
      <c r="J31" s="279">
        <f>'予選記録記入シート'!BM157</f>
        <v>18</v>
      </c>
      <c r="K31" s="277">
        <f>'予選記録記入シート'!BN157</f>
        <v>1000</v>
      </c>
      <c r="L31" s="279">
        <f>'予選記録記入シート'!BO157</f>
        <v>540</v>
      </c>
      <c r="M31" s="277">
        <f>'予選記録記入シート'!BQ157</f>
        <v>1000</v>
      </c>
      <c r="N31" s="279">
        <f>'予選記録記入シート'!BR157</f>
        <v>590</v>
      </c>
      <c r="O31" s="277">
        <f>'予選記録記入シート'!BS157</f>
        <v>1000</v>
      </c>
      <c r="P31" s="279">
        <f>'予選記録記入シート'!BX157</f>
        <v>470</v>
      </c>
      <c r="Q31" s="277">
        <f>'予選記録記入シート'!BY157</f>
        <v>987.3949579831933</v>
      </c>
      <c r="R31" s="279">
        <f>'予選記録記入シート'!BZ157</f>
        <v>2023</v>
      </c>
      <c r="S31" s="277">
        <f>'予選記録記入シート'!CB157</f>
        <v>4987.394957983193</v>
      </c>
      <c r="T31" s="280">
        <f>IF(R31&gt;0,RANK(S31,S28:S39),"")</f>
        <v>1</v>
      </c>
      <c r="U31" s="275" t="str">
        <f t="shared" si="0"/>
        <v>OK</v>
      </c>
      <c r="V31" s="275" t="str">
        <f t="shared" si="1"/>
        <v>OK</v>
      </c>
      <c r="X31" s="305" t="s">
        <v>306</v>
      </c>
      <c r="Y31" s="305">
        <v>51</v>
      </c>
      <c r="Z31" s="305">
        <v>50</v>
      </c>
      <c r="AA31" s="305">
        <v>20</v>
      </c>
      <c r="AB31" s="370" t="str">
        <f t="shared" si="2"/>
        <v>参加</v>
      </c>
      <c r="AC31" s="64"/>
      <c r="AD31" s="64"/>
      <c r="AE31" s="64"/>
      <c r="AF31" s="64"/>
      <c r="AG31" s="370" t="e">
        <f t="shared" si="3"/>
        <v>#N/A</v>
      </c>
    </row>
    <row r="32" spans="1:33" ht="13.5">
      <c r="A32" s="96">
        <v>29</v>
      </c>
      <c r="B32" s="104" t="s">
        <v>168</v>
      </c>
      <c r="C32" s="105" t="s">
        <v>236</v>
      </c>
      <c r="D32" s="106">
        <v>51</v>
      </c>
      <c r="E32" s="109">
        <v>54</v>
      </c>
      <c r="F32" s="109">
        <v>53</v>
      </c>
      <c r="G32" s="294"/>
      <c r="H32" s="276">
        <f>'予選記録記入シート'!BI158</f>
        <v>300</v>
      </c>
      <c r="I32" s="277">
        <f>'予選記録記入シート'!BJ158</f>
        <v>740.7407407407406</v>
      </c>
      <c r="J32" s="279">
        <f>'予選記録記入シート'!BM158</f>
        <v>18</v>
      </c>
      <c r="K32" s="277">
        <f>'予選記録記入シート'!BN158</f>
        <v>1000</v>
      </c>
      <c r="L32" s="279">
        <f>'予選記録記入シート'!BO158</f>
        <v>300</v>
      </c>
      <c r="M32" s="277">
        <f>'予選記録記入シート'!BQ158</f>
        <v>555.5555555555555</v>
      </c>
      <c r="N32" s="279">
        <f>'予選記録記入シート'!BR158</f>
        <v>565</v>
      </c>
      <c r="O32" s="277">
        <f>'予選記録記入シート'!BS158</f>
        <v>957.6271186440678</v>
      </c>
      <c r="P32" s="279">
        <f>'予選記録記入シート'!BX158</f>
        <v>263</v>
      </c>
      <c r="Q32" s="277">
        <f>'予選記録記入シート'!BY158</f>
        <v>552.5210084033614</v>
      </c>
      <c r="R32" s="279">
        <f>'予選記録記入シート'!BZ158</f>
        <v>1446</v>
      </c>
      <c r="S32" s="277">
        <f>'予選記録記入シート'!CB158</f>
        <v>3806.4444233437252</v>
      </c>
      <c r="T32" s="280">
        <f>IF(R32&gt;0,RANK(S32,S28:S39),"")</f>
        <v>5</v>
      </c>
      <c r="U32" s="275" t="str">
        <f t="shared" si="0"/>
        <v>OK</v>
      </c>
      <c r="V32" s="275" t="str">
        <f t="shared" si="1"/>
        <v>OK</v>
      </c>
      <c r="X32" s="305" t="s">
        <v>317</v>
      </c>
      <c r="Y32" s="305">
        <v>17</v>
      </c>
      <c r="Z32" s="305">
        <v>18</v>
      </c>
      <c r="AA32" s="305">
        <v>20</v>
      </c>
      <c r="AB32" s="370" t="str">
        <f t="shared" si="2"/>
        <v>参加</v>
      </c>
      <c r="AC32" s="64"/>
      <c r="AD32" s="64"/>
      <c r="AE32" s="64"/>
      <c r="AF32" s="64"/>
      <c r="AG32" s="370" t="e">
        <f t="shared" si="3"/>
        <v>#N/A</v>
      </c>
    </row>
    <row r="33" spans="1:33" ht="14.25" thickBot="1">
      <c r="A33" s="96">
        <v>30</v>
      </c>
      <c r="B33" s="104" t="s">
        <v>170</v>
      </c>
      <c r="C33" s="105" t="s">
        <v>320</v>
      </c>
      <c r="D33" s="106">
        <v>52</v>
      </c>
      <c r="E33" s="109">
        <v>51</v>
      </c>
      <c r="F33" s="109">
        <v>53</v>
      </c>
      <c r="G33" s="294"/>
      <c r="H33" s="276">
        <f>'予選記録記入シート'!BI159</f>
        <v>210</v>
      </c>
      <c r="I33" s="277">
        <f>'予選記録記入シート'!BJ159</f>
        <v>518.5185185185185</v>
      </c>
      <c r="J33" s="279">
        <f>'予選記録記入シート'!BM159</f>
        <v>14</v>
      </c>
      <c r="K33" s="277">
        <f>'予選記録記入シート'!BN159</f>
        <v>777.7777777777778</v>
      </c>
      <c r="L33" s="279">
        <f>'予選記録記入シート'!BO159</f>
        <v>360</v>
      </c>
      <c r="M33" s="277">
        <f>'予選記録記入シート'!BQ159</f>
        <v>666.6666666666666</v>
      </c>
      <c r="N33" s="279">
        <f>'予選記録記入シート'!BR159</f>
        <v>581</v>
      </c>
      <c r="O33" s="277">
        <f>'予選記録記入シート'!BS159</f>
        <v>984.7457627118645</v>
      </c>
      <c r="P33" s="279">
        <f>'予選記録記入シート'!BX159</f>
        <v>410</v>
      </c>
      <c r="Q33" s="277">
        <f>'予選記録記入シート'!BY159</f>
        <v>861.344537815126</v>
      </c>
      <c r="R33" s="279">
        <f>'予選記録記入シート'!BZ159</f>
        <v>1575</v>
      </c>
      <c r="S33" s="277">
        <f>'予選記録記入シート'!CB159</f>
        <v>3809.053263489953</v>
      </c>
      <c r="T33" s="280">
        <f>IF(R33&gt;0,RANK(S33,S28:S39),"")</f>
        <v>4</v>
      </c>
      <c r="U33" s="275" t="str">
        <f t="shared" si="0"/>
        <v>OK</v>
      </c>
      <c r="V33" s="275" t="str">
        <f t="shared" si="1"/>
        <v>OK</v>
      </c>
      <c r="W33">
        <v>30</v>
      </c>
      <c r="X33" s="306" t="s">
        <v>307</v>
      </c>
      <c r="Y33" s="306"/>
      <c r="Z33" s="306"/>
      <c r="AA33" s="306"/>
      <c r="AB33" s="370" t="str">
        <f t="shared" si="2"/>
        <v>欠席</v>
      </c>
      <c r="AC33" s="114"/>
      <c r="AD33" s="114"/>
      <c r="AE33" s="114"/>
      <c r="AF33" s="114"/>
      <c r="AG33" s="371" t="e">
        <f t="shared" si="3"/>
        <v>#N/A</v>
      </c>
    </row>
    <row r="34" spans="1:33" ht="13.5">
      <c r="A34" s="96">
        <v>31</v>
      </c>
      <c r="B34" s="104" t="s">
        <v>172</v>
      </c>
      <c r="C34" s="105" t="s">
        <v>371</v>
      </c>
      <c r="D34" s="106">
        <v>54</v>
      </c>
      <c r="E34" s="109">
        <v>51</v>
      </c>
      <c r="F34" s="109">
        <v>53</v>
      </c>
      <c r="G34" s="294"/>
      <c r="H34" s="276">
        <f>'予選記録記入シート'!BI160</f>
        <v>300</v>
      </c>
      <c r="I34" s="277">
        <f>'予選記録記入シート'!BJ160</f>
        <v>740.7407407407406</v>
      </c>
      <c r="J34" s="279">
        <f>'予選記録記入シート'!BM160</f>
        <v>17</v>
      </c>
      <c r="K34" s="277">
        <f>'予選記録記入シート'!BN160</f>
        <v>944.4444444444445</v>
      </c>
      <c r="L34" s="279">
        <f>'予選記録記入シート'!BO160</f>
        <v>300</v>
      </c>
      <c r="M34" s="277">
        <f>'予選記録記入シート'!BQ160</f>
        <v>555.5555555555555</v>
      </c>
      <c r="N34" s="279">
        <f>'予選記録記入シート'!BR160</f>
        <v>558</v>
      </c>
      <c r="O34" s="277">
        <f>'予選記録記入シート'!BS160</f>
        <v>945.7627118644067</v>
      </c>
      <c r="P34" s="279">
        <f>'予選記録記入シート'!BX160</f>
        <v>405</v>
      </c>
      <c r="Q34" s="277">
        <f>'予選記録記入シート'!BY160</f>
        <v>850.8403361344538</v>
      </c>
      <c r="R34" s="279">
        <f>'予選記録記入シート'!BZ160</f>
        <v>1580</v>
      </c>
      <c r="S34" s="277">
        <f>'予選記録記入シート'!CB160</f>
        <v>4037.343788739601</v>
      </c>
      <c r="T34" s="280">
        <f>IF(R34&gt;0,RANK(S34,S28:S39),"")</f>
        <v>3</v>
      </c>
      <c r="U34" s="275" t="str">
        <f t="shared" si="0"/>
        <v>OK</v>
      </c>
      <c r="V34" s="275" t="str">
        <f t="shared" si="1"/>
        <v>OK</v>
      </c>
      <c r="X34" s="307" t="s">
        <v>308</v>
      </c>
      <c r="Y34" s="307">
        <v>53</v>
      </c>
      <c r="Z34" s="307">
        <v>50</v>
      </c>
      <c r="AA34" s="307">
        <v>51</v>
      </c>
      <c r="AB34" s="370" t="str">
        <f t="shared" si="2"/>
        <v>参加</v>
      </c>
      <c r="AC34" s="60"/>
      <c r="AD34" s="60"/>
      <c r="AE34" s="60"/>
      <c r="AF34" s="60"/>
      <c r="AG34" s="372" t="e">
        <f t="shared" si="3"/>
        <v>#N/A</v>
      </c>
    </row>
    <row r="35" spans="1:33" ht="13.5">
      <c r="A35" s="96">
        <v>32</v>
      </c>
      <c r="B35" s="104" t="s">
        <v>174</v>
      </c>
      <c r="C35" s="105" t="s">
        <v>313</v>
      </c>
      <c r="D35" s="106">
        <v>77</v>
      </c>
      <c r="E35" s="109">
        <v>81</v>
      </c>
      <c r="F35" s="109">
        <v>83</v>
      </c>
      <c r="G35" s="294"/>
      <c r="H35" s="276">
        <f>'予選記録記入シート'!BI161</f>
        <v>300</v>
      </c>
      <c r="I35" s="277">
        <f>'予選記録記入シート'!BJ161</f>
        <v>740.7407407407406</v>
      </c>
      <c r="J35" s="279">
        <f>'予選記録記入シート'!BM161</f>
        <v>17</v>
      </c>
      <c r="K35" s="277">
        <f>'予選記録記入シート'!BN161</f>
        <v>944.4444444444445</v>
      </c>
      <c r="L35" s="279">
        <f>'予選記録記入シート'!BO161</f>
        <v>480</v>
      </c>
      <c r="M35" s="277">
        <f>'予選記録記入シート'!BQ161</f>
        <v>888.8888888888888</v>
      </c>
      <c r="N35" s="279">
        <f>'予選記録記入シート'!BR161</f>
        <v>583</v>
      </c>
      <c r="O35" s="277">
        <f>'予選記録記入シート'!BS161</f>
        <v>988.1355932203389</v>
      </c>
      <c r="P35" s="279">
        <f>'予選記録記入シート'!BX161</f>
        <v>285</v>
      </c>
      <c r="Q35" s="277">
        <f>'予選記録記入シート'!BY161</f>
        <v>598.7394957983194</v>
      </c>
      <c r="R35" s="279">
        <f>'予選記録記入シート'!BZ161</f>
        <v>1665</v>
      </c>
      <c r="S35" s="277">
        <f>'予選記録記入シート'!CB161</f>
        <v>4160.949163092732</v>
      </c>
      <c r="T35" s="280">
        <f>IF(R35&gt;0,RANK(S35,S28:S39),"")</f>
        <v>2</v>
      </c>
      <c r="U35" s="275" t="str">
        <f t="shared" si="0"/>
        <v>OK</v>
      </c>
      <c r="V35" s="275" t="str">
        <f t="shared" si="1"/>
        <v>OK</v>
      </c>
      <c r="X35" s="305" t="s">
        <v>309</v>
      </c>
      <c r="Y35" s="305"/>
      <c r="Z35" s="305"/>
      <c r="AA35" s="305"/>
      <c r="AB35" s="370" t="str">
        <f t="shared" si="2"/>
        <v>欠席</v>
      </c>
      <c r="AC35" s="64"/>
      <c r="AD35" s="64"/>
      <c r="AE35" s="64"/>
      <c r="AF35" s="64"/>
      <c r="AG35" s="370" t="e">
        <f t="shared" si="3"/>
        <v>#N/A</v>
      </c>
    </row>
    <row r="36" spans="1:33" ht="13.5">
      <c r="A36" s="96">
        <v>33</v>
      </c>
      <c r="B36" s="104" t="s">
        <v>176</v>
      </c>
      <c r="C36" s="105" t="s">
        <v>317</v>
      </c>
      <c r="D36" s="106">
        <v>17</v>
      </c>
      <c r="E36" s="109">
        <v>18</v>
      </c>
      <c r="F36" s="109">
        <v>20</v>
      </c>
      <c r="G36" s="294"/>
      <c r="H36" s="276">
        <f>'予選記録記入シート'!BI162</f>
        <v>210</v>
      </c>
      <c r="I36" s="277">
        <f>'予選記録記入シート'!BJ162</f>
        <v>518.5185185185185</v>
      </c>
      <c r="J36" s="279">
        <f>'予選記録記入シート'!BM162</f>
        <v>15</v>
      </c>
      <c r="K36" s="277">
        <f>'予選記録記入シート'!BN162</f>
        <v>833.3333333333334</v>
      </c>
      <c r="L36" s="279">
        <f>'予選記録記入シート'!BO162</f>
        <v>300</v>
      </c>
      <c r="M36" s="277">
        <f>'予選記録記入シート'!BQ162</f>
        <v>555.5555555555555</v>
      </c>
      <c r="N36" s="279">
        <f>'予選記録記入シート'!BR162</f>
        <v>542</v>
      </c>
      <c r="O36" s="277">
        <f>'予選記録記入シート'!BS162</f>
        <v>918.6440677966101</v>
      </c>
      <c r="P36" s="279">
        <f>'予選記録記入シート'!BX162</f>
        <v>310</v>
      </c>
      <c r="Q36" s="277">
        <f>'予選記録記入シート'!BY162</f>
        <v>651.2605042016806</v>
      </c>
      <c r="R36" s="279">
        <f>'予選記録記入シート'!BZ162</f>
        <v>1377</v>
      </c>
      <c r="S36" s="277">
        <f>'予選記録記入シート'!CB162</f>
        <v>3477.3119794056984</v>
      </c>
      <c r="T36" s="280">
        <f>IF(R36&gt;0,RANK(S36,S36:S47),"")</f>
        <v>7</v>
      </c>
      <c r="U36" s="275" t="str">
        <f t="shared" si="0"/>
        <v>OK</v>
      </c>
      <c r="V36" s="275" t="str">
        <f t="shared" si="1"/>
        <v>OK</v>
      </c>
      <c r="X36" s="305" t="s">
        <v>310</v>
      </c>
      <c r="Y36" s="305">
        <v>53</v>
      </c>
      <c r="Z36" s="305">
        <v>50</v>
      </c>
      <c r="AA36" s="305">
        <v>52</v>
      </c>
      <c r="AB36" s="370" t="str">
        <f t="shared" si="2"/>
        <v>参加</v>
      </c>
      <c r="AC36" s="64"/>
      <c r="AD36" s="64"/>
      <c r="AE36" s="64"/>
      <c r="AF36" s="64"/>
      <c r="AG36" s="370" t="e">
        <f t="shared" si="3"/>
        <v>#N/A</v>
      </c>
    </row>
    <row r="37" spans="1:33" ht="13.5">
      <c r="A37" s="96">
        <v>34</v>
      </c>
      <c r="B37" s="104" t="s">
        <v>178</v>
      </c>
      <c r="C37" s="64"/>
      <c r="D37" s="106"/>
      <c r="E37" s="109"/>
      <c r="F37" s="109"/>
      <c r="G37" s="294"/>
      <c r="H37" s="276">
        <f>'予選記録記入シート'!BI163</f>
        <v>0</v>
      </c>
      <c r="I37" s="277">
        <f>'予選記録記入シート'!BJ163</f>
        <v>0</v>
      </c>
      <c r="J37" s="279">
        <f>'予選記録記入シート'!BM163</f>
        <v>0</v>
      </c>
      <c r="K37" s="277">
        <f>'予選記録記入シート'!BN163</f>
        <v>0</v>
      </c>
      <c r="L37" s="279">
        <f>'予選記録記入シート'!BO163</f>
        <v>0</v>
      </c>
      <c r="M37" s="277">
        <f>'予選記録記入シート'!BQ163</f>
        <v>0</v>
      </c>
      <c r="N37" s="279">
        <f>'予選記録記入シート'!BR163</f>
        <v>0</v>
      </c>
      <c r="O37" s="277">
        <f>'予選記録記入シート'!BS163</f>
        <v>0</v>
      </c>
      <c r="P37" s="279">
        <f>'予選記録記入シート'!BX163</f>
        <v>0</v>
      </c>
      <c r="Q37" s="277">
        <f>'予選記録記入シート'!BY163</f>
        <v>0</v>
      </c>
      <c r="R37" s="279">
        <f>'予選記録記入シート'!BZ163</f>
        <v>0</v>
      </c>
      <c r="S37" s="277">
        <f>'予選記録記入シート'!CB163</f>
        <v>0</v>
      </c>
      <c r="T37" s="280">
        <f>IF(R37&gt;0,RANK(S37,S28:S39),"")</f>
      </c>
      <c r="U37" s="275" t="str">
        <f t="shared" si="0"/>
        <v>OK</v>
      </c>
      <c r="V37" s="275" t="str">
        <f t="shared" si="1"/>
        <v>OK</v>
      </c>
      <c r="X37" s="305" t="s">
        <v>311</v>
      </c>
      <c r="Y37" s="305"/>
      <c r="Z37" s="305"/>
      <c r="AA37" s="305"/>
      <c r="AB37" s="370" t="str">
        <f t="shared" si="2"/>
        <v>欠席</v>
      </c>
      <c r="AC37" s="64"/>
      <c r="AD37" s="64"/>
      <c r="AE37" s="64"/>
      <c r="AF37" s="64"/>
      <c r="AG37" s="370" t="e">
        <f t="shared" si="3"/>
        <v>#N/A</v>
      </c>
    </row>
    <row r="38" spans="1:33" ht="13.5">
      <c r="A38" s="96">
        <v>35</v>
      </c>
      <c r="B38" s="104" t="s">
        <v>180</v>
      </c>
      <c r="C38" s="105"/>
      <c r="D38" s="106"/>
      <c r="E38" s="109"/>
      <c r="F38" s="109"/>
      <c r="G38" s="294"/>
      <c r="H38" s="276">
        <f>'予選記録記入シート'!BI164</f>
        <v>0</v>
      </c>
      <c r="I38" s="277">
        <f>'予選記録記入シート'!BJ164</f>
        <v>0</v>
      </c>
      <c r="J38" s="279">
        <f>'予選記録記入シート'!BM164</f>
        <v>0</v>
      </c>
      <c r="K38" s="277">
        <f>'予選記録記入シート'!BN164</f>
        <v>0</v>
      </c>
      <c r="L38" s="279">
        <f>'予選記録記入シート'!BO164</f>
        <v>0</v>
      </c>
      <c r="M38" s="277">
        <f>'予選記録記入シート'!BQ164</f>
        <v>0</v>
      </c>
      <c r="N38" s="279">
        <f>'予選記録記入シート'!BR164</f>
        <v>0</v>
      </c>
      <c r="O38" s="277">
        <f>'予選記録記入シート'!BS164</f>
        <v>0</v>
      </c>
      <c r="P38" s="279">
        <f>'予選記録記入シート'!BX164</f>
        <v>0</v>
      </c>
      <c r="Q38" s="277">
        <f>'予選記録記入シート'!BY164</f>
        <v>0</v>
      </c>
      <c r="R38" s="279">
        <f>'予選記録記入シート'!BZ164</f>
        <v>0</v>
      </c>
      <c r="S38" s="277">
        <f>'予選記録記入シート'!CB164</f>
        <v>0</v>
      </c>
      <c r="T38" s="280">
        <f>IF(R38&gt;0,RANK(S38,S28:S39),"")</f>
      </c>
      <c r="U38" s="275" t="str">
        <f t="shared" si="0"/>
        <v>OK</v>
      </c>
      <c r="V38" s="275" t="str">
        <f t="shared" si="1"/>
        <v>OK</v>
      </c>
      <c r="X38" s="305" t="s">
        <v>316</v>
      </c>
      <c r="Y38" s="305"/>
      <c r="Z38" s="305"/>
      <c r="AA38" s="305"/>
      <c r="AB38" s="370" t="str">
        <f t="shared" si="2"/>
        <v>欠席</v>
      </c>
      <c r="AC38" s="64"/>
      <c r="AD38" s="64"/>
      <c r="AE38" s="64"/>
      <c r="AF38" s="64"/>
      <c r="AG38" s="370" t="e">
        <f t="shared" si="3"/>
        <v>#N/A</v>
      </c>
    </row>
    <row r="39" spans="1:33" ht="14.25" thickBot="1">
      <c r="A39" s="96">
        <v>36</v>
      </c>
      <c r="B39" s="4" t="s">
        <v>182</v>
      </c>
      <c r="C39" s="110"/>
      <c r="D39" s="293"/>
      <c r="E39" s="295"/>
      <c r="F39" s="295"/>
      <c r="G39" s="296"/>
      <c r="H39" s="281">
        <f>'予選記録記入シート'!BI165</f>
        <v>0</v>
      </c>
      <c r="I39" s="282">
        <f>'予選記録記入シート'!BJ165</f>
        <v>0</v>
      </c>
      <c r="J39" s="284">
        <f>'予選記録記入シート'!BM165</f>
        <v>0</v>
      </c>
      <c r="K39" s="282">
        <f>'予選記録記入シート'!BN165</f>
        <v>0</v>
      </c>
      <c r="L39" s="284">
        <f>'予選記録記入シート'!BO165</f>
        <v>0</v>
      </c>
      <c r="M39" s="282">
        <f>'予選記録記入シート'!BQ165</f>
        <v>0</v>
      </c>
      <c r="N39" s="284">
        <f>'予選記録記入シート'!BR165</f>
        <v>0</v>
      </c>
      <c r="O39" s="282">
        <f>'予選記録記入シート'!BS165</f>
        <v>0</v>
      </c>
      <c r="P39" s="284">
        <f>'予選記録記入シート'!BX165</f>
        <v>0</v>
      </c>
      <c r="Q39" s="282">
        <f>'予選記録記入シート'!BY165</f>
        <v>0</v>
      </c>
      <c r="R39" s="284">
        <f>'予選記録記入シート'!BZ165</f>
        <v>0</v>
      </c>
      <c r="S39" s="282">
        <f>'予選記録記入シート'!CB165</f>
        <v>0</v>
      </c>
      <c r="T39" s="285">
        <f>IF(R39&gt;0,RANK(S39,S28:S39),"")</f>
      </c>
      <c r="U39" s="275" t="str">
        <f t="shared" si="0"/>
        <v>OK</v>
      </c>
      <c r="V39" s="275" t="str">
        <f t="shared" si="1"/>
        <v>OK</v>
      </c>
      <c r="X39" s="305" t="s">
        <v>312</v>
      </c>
      <c r="Y39" s="305"/>
      <c r="Z39" s="305"/>
      <c r="AA39" s="305"/>
      <c r="AB39" s="370" t="str">
        <f t="shared" si="2"/>
        <v>欠席</v>
      </c>
      <c r="AC39" s="64"/>
      <c r="AD39" s="64"/>
      <c r="AE39" s="64"/>
      <c r="AF39" s="64"/>
      <c r="AG39" s="370" t="e">
        <f t="shared" si="3"/>
        <v>#N/A</v>
      </c>
    </row>
    <row r="40" spans="1:33" ht="13.5">
      <c r="A40" s="96">
        <v>37</v>
      </c>
      <c r="B40" s="111" t="s">
        <v>184</v>
      </c>
      <c r="C40" s="112" t="s">
        <v>239</v>
      </c>
      <c r="D40" s="113">
        <v>18</v>
      </c>
      <c r="E40" s="297">
        <v>20</v>
      </c>
      <c r="F40" s="297">
        <v>21</v>
      </c>
      <c r="G40" s="298"/>
      <c r="H40" s="286">
        <f>'予選記録記入シート'!CL154</f>
        <v>210</v>
      </c>
      <c r="I40" s="271">
        <f>'予選記録記入シート'!CM154</f>
        <v>518.5185185185185</v>
      </c>
      <c r="J40" s="273">
        <f>'予選記録記入シート'!CP154</f>
        <v>17</v>
      </c>
      <c r="K40" s="271">
        <f>'予選記録記入シート'!CQ154</f>
        <v>894.7368421052631</v>
      </c>
      <c r="L40" s="273">
        <f>'予選記録記入シート'!CR154</f>
        <v>420</v>
      </c>
      <c r="M40" s="271">
        <f>'予選記録記入シート'!CT154</f>
        <v>875</v>
      </c>
      <c r="N40" s="273">
        <f>'予選記録記入シート'!CU154</f>
        <v>577</v>
      </c>
      <c r="O40" s="271">
        <f>'予選記録記入シート'!CV154</f>
        <v>989.7084048027444</v>
      </c>
      <c r="P40" s="273">
        <f>'予選記録記入シート'!DA154</f>
        <v>417</v>
      </c>
      <c r="Q40" s="271">
        <f>'予選記録記入シート'!DB154</f>
        <v>858.0246913580247</v>
      </c>
      <c r="R40" s="273">
        <f>'予選記録記入シート'!DC154</f>
        <v>1641</v>
      </c>
      <c r="S40" s="271">
        <f>'予選記録記入シート'!DE154</f>
        <v>4135.988456784551</v>
      </c>
      <c r="T40" s="274">
        <f>IF(R40&gt;0,RANK(S40,S40:S51),"")</f>
        <v>5</v>
      </c>
      <c r="U40" s="275" t="str">
        <f t="shared" si="0"/>
        <v>OK</v>
      </c>
      <c r="V40" s="275" t="str">
        <f t="shared" si="1"/>
        <v>OK</v>
      </c>
      <c r="X40" s="305" t="s">
        <v>313</v>
      </c>
      <c r="Y40" s="305">
        <v>77</v>
      </c>
      <c r="Z40" s="305">
        <v>81</v>
      </c>
      <c r="AA40" s="305">
        <v>83</v>
      </c>
      <c r="AB40" s="370" t="str">
        <f t="shared" si="2"/>
        <v>参加</v>
      </c>
      <c r="AC40" s="64"/>
      <c r="AD40" s="64"/>
      <c r="AE40" s="64"/>
      <c r="AF40" s="64"/>
      <c r="AG40" s="370" t="e">
        <f t="shared" si="3"/>
        <v>#N/A</v>
      </c>
    </row>
    <row r="41" spans="1:33" ht="13.5">
      <c r="A41" s="96">
        <v>38</v>
      </c>
      <c r="B41" s="104" t="s">
        <v>186</v>
      </c>
      <c r="C41" s="105" t="s">
        <v>383</v>
      </c>
      <c r="D41" s="106">
        <v>19</v>
      </c>
      <c r="E41" s="109">
        <v>21</v>
      </c>
      <c r="F41" s="109">
        <v>18</v>
      </c>
      <c r="G41" s="294"/>
      <c r="H41" s="276">
        <f>'予選記録記入シート'!CL155</f>
        <v>300</v>
      </c>
      <c r="I41" s="277">
        <f>'予選記録記入シート'!CM155</f>
        <v>740.7407407407406</v>
      </c>
      <c r="J41" s="279">
        <f>'予選記録記入シート'!CP155</f>
        <v>19</v>
      </c>
      <c r="K41" s="277">
        <f>'予選記録記入シート'!CQ155</f>
        <v>1000</v>
      </c>
      <c r="L41" s="279">
        <f>'予選記録記入シート'!CR155</f>
        <v>480</v>
      </c>
      <c r="M41" s="277">
        <f>'予選記録記入シート'!CT155</f>
        <v>1000</v>
      </c>
      <c r="N41" s="279">
        <f>'予選記録記入シート'!CU155</f>
        <v>579</v>
      </c>
      <c r="O41" s="277">
        <f>'予選記録記入シート'!CV155</f>
        <v>993.138936535163</v>
      </c>
      <c r="P41" s="279">
        <f>'予選記録記入シート'!DA155</f>
        <v>486</v>
      </c>
      <c r="Q41" s="277">
        <f>'予選記録記入シート'!DB155</f>
        <v>1000</v>
      </c>
      <c r="R41" s="279">
        <f>'予選記録記入シート'!DC155</f>
        <v>1864</v>
      </c>
      <c r="S41" s="277">
        <f>'予選記録記入シート'!DE155</f>
        <v>4733.879677275903</v>
      </c>
      <c r="T41" s="280">
        <f>IF(R41&gt;0,RANK(S41,S40:S51),"")</f>
        <v>1</v>
      </c>
      <c r="U41" s="275" t="str">
        <f t="shared" si="0"/>
        <v>OK</v>
      </c>
      <c r="V41" s="275" t="str">
        <f t="shared" si="1"/>
        <v>OK</v>
      </c>
      <c r="X41" s="305" t="s">
        <v>314</v>
      </c>
      <c r="Y41" s="305">
        <v>79</v>
      </c>
      <c r="Z41" s="305">
        <v>81</v>
      </c>
      <c r="AA41" s="305">
        <v>83</v>
      </c>
      <c r="AB41" s="370" t="str">
        <f t="shared" si="2"/>
        <v>参加</v>
      </c>
      <c r="AC41" s="64"/>
      <c r="AD41" s="64"/>
      <c r="AE41" s="64"/>
      <c r="AF41" s="64"/>
      <c r="AG41" s="370" t="e">
        <f t="shared" si="3"/>
        <v>#N/A</v>
      </c>
    </row>
    <row r="42" spans="1:33" ht="13.5">
      <c r="A42" s="96">
        <v>39</v>
      </c>
      <c r="B42" s="104" t="s">
        <v>188</v>
      </c>
      <c r="C42" s="105" t="s">
        <v>361</v>
      </c>
      <c r="D42" s="106">
        <v>21</v>
      </c>
      <c r="E42" s="109">
        <v>18</v>
      </c>
      <c r="F42" s="109">
        <v>19</v>
      </c>
      <c r="G42" s="294"/>
      <c r="H42" s="276">
        <f>'予選記録記入シート'!CL156</f>
        <v>75</v>
      </c>
      <c r="I42" s="277">
        <f>'予選記録記入シート'!CM156</f>
        <v>185.18518518518516</v>
      </c>
      <c r="J42" s="279">
        <f>'予選記録記入シート'!CP156</f>
        <v>1</v>
      </c>
      <c r="K42" s="277">
        <f>'予選記録記入シート'!CQ156</f>
        <v>52.63157894736842</v>
      </c>
      <c r="L42" s="279">
        <f>'予選記録記入シート'!CR156</f>
        <v>0</v>
      </c>
      <c r="M42" s="277">
        <f>'予選記録記入シート'!CT156</f>
        <v>0</v>
      </c>
      <c r="N42" s="279">
        <f>'予選記録記入シート'!CU156</f>
        <v>0</v>
      </c>
      <c r="O42" s="277">
        <f>'予選記録記入シート'!CV156</f>
        <v>0</v>
      </c>
      <c r="P42" s="279">
        <f>'予選記録記入シート'!DA156</f>
        <v>0</v>
      </c>
      <c r="Q42" s="277">
        <f>'予選記録記入シート'!DB156</f>
        <v>0</v>
      </c>
      <c r="R42" s="279">
        <f>'予選記録記入シート'!DC156</f>
        <v>76</v>
      </c>
      <c r="S42" s="277">
        <f>'予選記録記入シート'!DE156</f>
        <v>237.81676413255357</v>
      </c>
      <c r="T42" s="280">
        <f>IF(R42&gt;0,RANK(S42,S40:S51),"")</f>
        <v>8</v>
      </c>
      <c r="U42" s="275" t="str">
        <f t="shared" si="0"/>
        <v>OK</v>
      </c>
      <c r="V42" s="275" t="str">
        <f t="shared" si="1"/>
        <v>OK</v>
      </c>
      <c r="X42" s="305" t="s">
        <v>315</v>
      </c>
      <c r="Y42" s="305" t="s">
        <v>397</v>
      </c>
      <c r="Z42" s="305">
        <v>83</v>
      </c>
      <c r="AA42" s="305">
        <v>85</v>
      </c>
      <c r="AB42" s="370" t="str">
        <f t="shared" si="2"/>
        <v>参加</v>
      </c>
      <c r="AC42" s="64"/>
      <c r="AD42" s="64"/>
      <c r="AE42" s="64"/>
      <c r="AF42" s="64"/>
      <c r="AG42" s="370" t="e">
        <f t="shared" si="3"/>
        <v>#N/A</v>
      </c>
    </row>
    <row r="43" spans="1:33" ht="14.25" thickBot="1">
      <c r="A43" s="96">
        <v>40</v>
      </c>
      <c r="B43" s="104" t="s">
        <v>190</v>
      </c>
      <c r="C43" s="105" t="s">
        <v>298</v>
      </c>
      <c r="D43" s="106">
        <v>50</v>
      </c>
      <c r="E43" s="109">
        <v>51</v>
      </c>
      <c r="F43" s="109">
        <v>52</v>
      </c>
      <c r="G43" s="294"/>
      <c r="H43" s="276">
        <f>'予選記録記入シート'!CL157</f>
        <v>300</v>
      </c>
      <c r="I43" s="277">
        <f>'予選記録記入シート'!CM157</f>
        <v>740.7407407407406</v>
      </c>
      <c r="J43" s="279">
        <f>'予選記録記入シート'!CP157</f>
        <v>19</v>
      </c>
      <c r="K43" s="277">
        <f>'予選記録記入シート'!CQ157</f>
        <v>1000</v>
      </c>
      <c r="L43" s="279">
        <f>'予選記録記入シート'!CR157</f>
        <v>480</v>
      </c>
      <c r="M43" s="277">
        <f>'予選記録記入シート'!CT157</f>
        <v>1000</v>
      </c>
      <c r="N43" s="279">
        <f>'予選記録記入シート'!CU157</f>
        <v>583</v>
      </c>
      <c r="O43" s="277">
        <f>'予選記録記入シート'!CV157</f>
        <v>1000</v>
      </c>
      <c r="P43" s="279">
        <f>'予選記録記入シート'!DA157</f>
        <v>406</v>
      </c>
      <c r="Q43" s="277">
        <f>'予選記録記入シート'!DB157</f>
        <v>835.3909465020575</v>
      </c>
      <c r="R43" s="279">
        <f>'予選記録記入シート'!DC157</f>
        <v>1788</v>
      </c>
      <c r="S43" s="277">
        <f>'予選記録記入シート'!DE157</f>
        <v>4576.131687242799</v>
      </c>
      <c r="T43" s="280">
        <f>IF(R43&gt;0,RANK(S43,S40:S51),"")</f>
        <v>3</v>
      </c>
      <c r="U43" s="275" t="str">
        <f t="shared" si="0"/>
        <v>OK</v>
      </c>
      <c r="V43" s="275" t="str">
        <f t="shared" si="1"/>
        <v>OK</v>
      </c>
      <c r="W43">
        <v>40</v>
      </c>
      <c r="X43" s="306" t="s">
        <v>322</v>
      </c>
      <c r="Y43" s="306"/>
      <c r="Z43" s="306"/>
      <c r="AA43" s="306"/>
      <c r="AB43" s="370" t="str">
        <f t="shared" si="2"/>
        <v>欠席</v>
      </c>
      <c r="AC43" s="114"/>
      <c r="AD43" s="114"/>
      <c r="AE43" s="114"/>
      <c r="AF43" s="114"/>
      <c r="AG43" s="371" t="e">
        <f t="shared" si="3"/>
        <v>#N/A</v>
      </c>
    </row>
    <row r="44" spans="1:33" ht="13.5">
      <c r="A44" s="96">
        <v>41</v>
      </c>
      <c r="B44" s="104" t="s">
        <v>192</v>
      </c>
      <c r="C44" s="105" t="s">
        <v>381</v>
      </c>
      <c r="D44" s="106">
        <v>51</v>
      </c>
      <c r="E44" s="109">
        <v>52</v>
      </c>
      <c r="F44" s="109">
        <v>53</v>
      </c>
      <c r="G44" s="294"/>
      <c r="H44" s="276">
        <f>'予選記録記入シート'!CL158</f>
        <v>135</v>
      </c>
      <c r="I44" s="277">
        <f>'予選記録記入シート'!CM158</f>
        <v>333.3333333333333</v>
      </c>
      <c r="J44" s="279">
        <f>'予選記録記入シート'!CP158</f>
        <v>11</v>
      </c>
      <c r="K44" s="277">
        <f>'予選記録記入シート'!CQ158</f>
        <v>578.9473684210526</v>
      </c>
      <c r="L44" s="279">
        <f>'予選記録記入シート'!CR158</f>
        <v>240</v>
      </c>
      <c r="M44" s="277">
        <f>'予選記録記入シート'!CT158</f>
        <v>500</v>
      </c>
      <c r="N44" s="279">
        <f>'予選記録記入シート'!CU158</f>
        <v>547</v>
      </c>
      <c r="O44" s="277">
        <f>'予選記録記入シート'!CV158</f>
        <v>938.2504288164666</v>
      </c>
      <c r="P44" s="279">
        <f>'予選記録記入シート'!DA158</f>
        <v>241</v>
      </c>
      <c r="Q44" s="277">
        <f>'予選記録記入シート'!DB158</f>
        <v>495.8847736625515</v>
      </c>
      <c r="R44" s="279">
        <f>'予選記録記入シート'!DC158</f>
        <v>1174</v>
      </c>
      <c r="S44" s="277">
        <f>'予選記録記入シート'!DE158</f>
        <v>2846.4159042334045</v>
      </c>
      <c r="T44" s="280">
        <f>IF(R44&gt;0,RANK(S44,S40:S51),"")</f>
        <v>7</v>
      </c>
      <c r="U44" s="275" t="str">
        <f t="shared" si="0"/>
        <v>OK</v>
      </c>
      <c r="V44" s="275" t="str">
        <f t="shared" si="1"/>
        <v>OK</v>
      </c>
      <c r="X44" s="60" t="s">
        <v>372</v>
      </c>
      <c r="Y44" s="60">
        <v>54</v>
      </c>
      <c r="Z44" s="60">
        <v>51</v>
      </c>
      <c r="AA44" s="60">
        <v>53</v>
      </c>
      <c r="AB44" s="370" t="str">
        <f t="shared" si="2"/>
        <v>参加</v>
      </c>
      <c r="AC44" s="60"/>
      <c r="AD44" s="60"/>
      <c r="AE44" s="60"/>
      <c r="AF44" s="60"/>
      <c r="AG44" s="372" t="e">
        <f t="shared" si="3"/>
        <v>#N/A</v>
      </c>
    </row>
    <row r="45" spans="1:33" ht="13.5">
      <c r="A45" s="96">
        <v>42</v>
      </c>
      <c r="B45" s="104" t="s">
        <v>194</v>
      </c>
      <c r="C45" s="105" t="s">
        <v>302</v>
      </c>
      <c r="D45" s="106">
        <v>53</v>
      </c>
      <c r="E45" s="109">
        <v>20</v>
      </c>
      <c r="F45" s="109">
        <v>21</v>
      </c>
      <c r="G45" s="294"/>
      <c r="H45" s="276">
        <f>'予選記録記入シート'!CL159</f>
        <v>300</v>
      </c>
      <c r="I45" s="277">
        <f>'予選記録記入シート'!CM159</f>
        <v>740.7407407407406</v>
      </c>
      <c r="J45" s="279">
        <f>'予選記録記入シート'!CP159</f>
        <v>18</v>
      </c>
      <c r="K45" s="277">
        <f>'予選記録記入シート'!CQ159</f>
        <v>947.3684210526316</v>
      </c>
      <c r="L45" s="279">
        <f>'予選記録記入シート'!CR159</f>
        <v>300</v>
      </c>
      <c r="M45" s="277">
        <f>'予選記録記入シート'!CT159</f>
        <v>625</v>
      </c>
      <c r="N45" s="279">
        <f>'予選記録記入シート'!CU159</f>
        <v>452</v>
      </c>
      <c r="O45" s="277">
        <f>'予選記録記入シート'!CV159</f>
        <v>775.3001715265866</v>
      </c>
      <c r="P45" s="279">
        <f>'予選記録記入シート'!DA159</f>
        <v>284</v>
      </c>
      <c r="Q45" s="277">
        <f>'予選記録記入シート'!DB159</f>
        <v>584.3621399176955</v>
      </c>
      <c r="R45" s="279">
        <f>'予選記録記入シート'!DC159</f>
        <v>1354</v>
      </c>
      <c r="S45" s="277">
        <f>'予選記録記入シート'!DE159</f>
        <v>3672.7714732376544</v>
      </c>
      <c r="T45" s="280">
        <f>IF(R45&gt;0,RANK(S45,S40:S51),"")</f>
        <v>6</v>
      </c>
      <c r="U45" s="275" t="str">
        <f t="shared" si="0"/>
        <v>OK</v>
      </c>
      <c r="V45" s="275" t="str">
        <f t="shared" si="1"/>
        <v>OK</v>
      </c>
      <c r="X45" s="64" t="s">
        <v>374</v>
      </c>
      <c r="Y45" s="64">
        <v>18</v>
      </c>
      <c r="Z45" s="64">
        <v>21</v>
      </c>
      <c r="AA45" s="64">
        <v>50</v>
      </c>
      <c r="AB45" s="370" t="str">
        <f t="shared" si="2"/>
        <v>参加</v>
      </c>
      <c r="AC45" s="64"/>
      <c r="AD45" s="64"/>
      <c r="AE45" s="64"/>
      <c r="AF45" s="64"/>
      <c r="AG45" s="370" t="e">
        <f t="shared" si="3"/>
        <v>#N/A</v>
      </c>
    </row>
    <row r="46" spans="1:33" ht="13.5">
      <c r="A46" s="96">
        <v>43</v>
      </c>
      <c r="B46" s="104" t="s">
        <v>196</v>
      </c>
      <c r="C46" s="105" t="s">
        <v>303</v>
      </c>
      <c r="D46" s="106">
        <v>54</v>
      </c>
      <c r="E46" s="109">
        <v>52</v>
      </c>
      <c r="F46" s="109">
        <v>51</v>
      </c>
      <c r="G46" s="294"/>
      <c r="H46" s="276">
        <f>'予選記録記入シート'!CL160</f>
        <v>405</v>
      </c>
      <c r="I46" s="277">
        <f>'予選記録記入シート'!CM160</f>
        <v>1000</v>
      </c>
      <c r="J46" s="279">
        <f>'予選記録記入シート'!CP160</f>
        <v>17</v>
      </c>
      <c r="K46" s="277">
        <f>'予選記録記入シート'!CQ160</f>
        <v>894.7368421052631</v>
      </c>
      <c r="L46" s="279">
        <f>'予選記録記入シート'!CR160</f>
        <v>480</v>
      </c>
      <c r="M46" s="277">
        <f>'予選記録記入シート'!CT160</f>
        <v>1000</v>
      </c>
      <c r="N46" s="279">
        <f>'予選記録記入シート'!CU160</f>
        <v>579</v>
      </c>
      <c r="O46" s="277">
        <f>'予選記録記入シート'!CV160</f>
        <v>993.138936535163</v>
      </c>
      <c r="P46" s="279">
        <f>'予選記録記入シート'!DA160</f>
        <v>406</v>
      </c>
      <c r="Q46" s="277">
        <f>'予選記録記入シート'!DB160</f>
        <v>835.3909465020575</v>
      </c>
      <c r="R46" s="279">
        <f>'予選記録記入シート'!DC160</f>
        <v>1887</v>
      </c>
      <c r="S46" s="277">
        <f>'予選記録記入シート'!DE160</f>
        <v>4723.266725142484</v>
      </c>
      <c r="T46" s="280">
        <f>IF(R46&gt;0,RANK(S46,S40:S51),"")</f>
        <v>2</v>
      </c>
      <c r="U46" s="275" t="str">
        <f t="shared" si="0"/>
        <v>OK</v>
      </c>
      <c r="V46" s="275" t="str">
        <f t="shared" si="1"/>
        <v>OK</v>
      </c>
      <c r="X46" s="64" t="s">
        <v>380</v>
      </c>
      <c r="Y46" s="64">
        <v>19</v>
      </c>
      <c r="Z46" s="64">
        <v>17</v>
      </c>
      <c r="AA46" s="64"/>
      <c r="AB46" s="370" t="str">
        <f t="shared" si="2"/>
        <v>参加</v>
      </c>
      <c r="AC46" s="64"/>
      <c r="AD46" s="64"/>
      <c r="AE46" s="64"/>
      <c r="AF46" s="64"/>
      <c r="AG46" s="370" t="e">
        <f t="shared" si="3"/>
        <v>#N/A</v>
      </c>
    </row>
    <row r="47" spans="1:33" ht="13.5">
      <c r="A47" s="96">
        <v>44</v>
      </c>
      <c r="B47" s="104" t="s">
        <v>198</v>
      </c>
      <c r="C47" s="105" t="s">
        <v>314</v>
      </c>
      <c r="D47" s="106">
        <v>79</v>
      </c>
      <c r="E47" s="109">
        <v>81</v>
      </c>
      <c r="F47" s="109">
        <v>83</v>
      </c>
      <c r="G47" s="294"/>
      <c r="H47" s="276">
        <f>'予選記録記入シート'!CL161</f>
        <v>300</v>
      </c>
      <c r="I47" s="277">
        <f>'予選記録記入シート'!CM161</f>
        <v>740.7407407407406</v>
      </c>
      <c r="J47" s="279">
        <f>'予選記録記入シート'!CP161</f>
        <v>16</v>
      </c>
      <c r="K47" s="277">
        <f>'予選記録記入シート'!CQ161</f>
        <v>842.1052631578947</v>
      </c>
      <c r="L47" s="279">
        <f>'予選記録記入シート'!CR161</f>
        <v>420</v>
      </c>
      <c r="M47" s="277">
        <f>'予選記録記入シート'!CT161</f>
        <v>875</v>
      </c>
      <c r="N47" s="279">
        <f>'予選記録記入シート'!CU161</f>
        <v>566</v>
      </c>
      <c r="O47" s="277">
        <f>'予選記録記入シート'!CV161</f>
        <v>970.8404802744426</v>
      </c>
      <c r="P47" s="279">
        <f>'予選記録記入シート'!DA161</f>
        <v>361</v>
      </c>
      <c r="Q47" s="277">
        <f>'予選記録記入シート'!DB161</f>
        <v>742.798353909465</v>
      </c>
      <c r="R47" s="279">
        <f>'予選記録記入シート'!DC161</f>
        <v>1663</v>
      </c>
      <c r="S47" s="277">
        <f>'予選記録記入シート'!DE161</f>
        <v>4171.484838082543</v>
      </c>
      <c r="T47" s="280">
        <f>IF(R47&gt;0,RANK(S47,S40:S51),"")</f>
        <v>4</v>
      </c>
      <c r="U47" s="275" t="str">
        <f t="shared" si="0"/>
        <v>OK</v>
      </c>
      <c r="V47" s="275" t="str">
        <f t="shared" si="1"/>
        <v>OK</v>
      </c>
      <c r="X47" s="64" t="s">
        <v>381</v>
      </c>
      <c r="Y47" s="64">
        <v>51</v>
      </c>
      <c r="Z47" s="64">
        <v>52</v>
      </c>
      <c r="AA47" s="64">
        <v>53</v>
      </c>
      <c r="AB47" s="370" t="str">
        <f t="shared" si="2"/>
        <v>参加</v>
      </c>
      <c r="AC47" s="64"/>
      <c r="AD47" s="64"/>
      <c r="AE47" s="64"/>
      <c r="AF47" s="64"/>
      <c r="AG47" s="370" t="e">
        <f t="shared" si="3"/>
        <v>#N/A</v>
      </c>
    </row>
    <row r="48" spans="1:33" ht="13.5">
      <c r="A48" s="96">
        <v>45</v>
      </c>
      <c r="B48" s="104" t="s">
        <v>200</v>
      </c>
      <c r="C48" s="105"/>
      <c r="D48" s="106"/>
      <c r="E48" s="109"/>
      <c r="F48" s="109"/>
      <c r="G48" s="294"/>
      <c r="H48" s="276">
        <f>'予選記録記入シート'!CL162</f>
        <v>0</v>
      </c>
      <c r="I48" s="277">
        <f>'予選記録記入シート'!CM162</f>
        <v>0</v>
      </c>
      <c r="J48" s="279">
        <f>'予選記録記入シート'!CP162</f>
        <v>0</v>
      </c>
      <c r="K48" s="277">
        <f>'予選記録記入シート'!CQ162</f>
        <v>0</v>
      </c>
      <c r="L48" s="279">
        <f>'予選記録記入シート'!CR162</f>
        <v>0</v>
      </c>
      <c r="M48" s="277">
        <f>'予選記録記入シート'!CT162</f>
        <v>0</v>
      </c>
      <c r="N48" s="279">
        <f>'予選記録記入シート'!CU162</f>
        <v>0</v>
      </c>
      <c r="O48" s="277">
        <f>'予選記録記入シート'!CV162</f>
        <v>0</v>
      </c>
      <c r="P48" s="279">
        <f>'予選記録記入シート'!DA162</f>
        <v>0</v>
      </c>
      <c r="Q48" s="277">
        <f>'予選記録記入シート'!DB162</f>
        <v>0</v>
      </c>
      <c r="R48" s="279">
        <f>'予選記録記入シート'!DC162</f>
        <v>0</v>
      </c>
      <c r="S48" s="277">
        <f>'予選記録記入シート'!DE162</f>
        <v>0</v>
      </c>
      <c r="T48" s="280">
        <f>IF(R48&gt;0,RANK(S48,S48:S59),"")</f>
      </c>
      <c r="U48" s="275" t="str">
        <f t="shared" si="0"/>
        <v>OK</v>
      </c>
      <c r="V48" s="275" t="str">
        <f t="shared" si="1"/>
        <v>OK</v>
      </c>
      <c r="X48" s="64" t="s">
        <v>382</v>
      </c>
      <c r="Y48" s="64">
        <v>19</v>
      </c>
      <c r="Z48" s="64"/>
      <c r="AA48" s="64"/>
      <c r="AB48" s="370" t="str">
        <f t="shared" si="2"/>
        <v>参加</v>
      </c>
      <c r="AC48" s="64"/>
      <c r="AD48" s="64"/>
      <c r="AE48" s="64"/>
      <c r="AF48" s="64"/>
      <c r="AG48" s="370" t="e">
        <f t="shared" si="3"/>
        <v>#N/A</v>
      </c>
    </row>
    <row r="49" spans="1:33" ht="13.5">
      <c r="A49" s="96">
        <v>46</v>
      </c>
      <c r="B49" s="104" t="s">
        <v>202</v>
      </c>
      <c r="C49" s="105"/>
      <c r="D49" s="106"/>
      <c r="E49" s="109"/>
      <c r="F49" s="109"/>
      <c r="G49" s="294"/>
      <c r="H49" s="276">
        <f>'予選記録記入シート'!CL163</f>
        <v>0</v>
      </c>
      <c r="I49" s="277">
        <f>'予選記録記入シート'!CM163</f>
        <v>0</v>
      </c>
      <c r="J49" s="279">
        <f>'予選記録記入シート'!CP163</f>
        <v>0</v>
      </c>
      <c r="K49" s="277">
        <f>'予選記録記入シート'!CQ163</f>
        <v>0</v>
      </c>
      <c r="L49" s="279">
        <f>'予選記録記入シート'!CR163</f>
        <v>0</v>
      </c>
      <c r="M49" s="277">
        <f>'予選記録記入シート'!CT163</f>
        <v>0</v>
      </c>
      <c r="N49" s="279">
        <f>'予選記録記入シート'!CU163</f>
        <v>0</v>
      </c>
      <c r="O49" s="277">
        <f>'予選記録記入シート'!CV163</f>
        <v>0</v>
      </c>
      <c r="P49" s="279">
        <f>'予選記録記入シート'!DA163</f>
        <v>0</v>
      </c>
      <c r="Q49" s="277">
        <f>'予選記録記入シート'!DB163</f>
        <v>0</v>
      </c>
      <c r="R49" s="279">
        <f>'予選記録記入シート'!DC163</f>
        <v>0</v>
      </c>
      <c r="S49" s="277">
        <f>'予選記録記入シート'!DE163</f>
        <v>0</v>
      </c>
      <c r="T49" s="280">
        <f>IF(R49&gt;0,RANK(S49,S40:S51),"")</f>
      </c>
      <c r="U49" s="275" t="str">
        <f t="shared" si="0"/>
        <v>OK</v>
      </c>
      <c r="V49" s="275" t="str">
        <f t="shared" si="1"/>
        <v>OK</v>
      </c>
      <c r="X49" s="60" t="s">
        <v>383</v>
      </c>
      <c r="Y49" s="60">
        <v>19</v>
      </c>
      <c r="Z49" s="60">
        <v>21</v>
      </c>
      <c r="AA49" s="60">
        <v>18</v>
      </c>
      <c r="AB49" s="370" t="str">
        <f t="shared" si="2"/>
        <v>参加</v>
      </c>
      <c r="AC49" s="64"/>
      <c r="AD49" s="64"/>
      <c r="AE49" s="64"/>
      <c r="AF49" s="64"/>
      <c r="AG49" s="370" t="e">
        <f t="shared" si="3"/>
        <v>#N/A</v>
      </c>
    </row>
    <row r="50" spans="1:33" ht="13.5">
      <c r="A50" s="96">
        <v>47</v>
      </c>
      <c r="B50" s="104" t="s">
        <v>204</v>
      </c>
      <c r="C50" s="105"/>
      <c r="D50" s="106"/>
      <c r="E50" s="109"/>
      <c r="F50" s="109"/>
      <c r="G50" s="294"/>
      <c r="H50" s="276">
        <f>'予選記録記入シート'!CL164</f>
        <v>0</v>
      </c>
      <c r="I50" s="277">
        <f>'予選記録記入シート'!CM164</f>
        <v>0</v>
      </c>
      <c r="J50" s="279">
        <f>'予選記録記入シート'!CP164</f>
        <v>0</v>
      </c>
      <c r="K50" s="277">
        <f>'予選記録記入シート'!CQ164</f>
        <v>0</v>
      </c>
      <c r="L50" s="279">
        <f>'予選記録記入シート'!CR164</f>
        <v>0</v>
      </c>
      <c r="M50" s="277">
        <f>'予選記録記入シート'!CT164</f>
        <v>0</v>
      </c>
      <c r="N50" s="279">
        <f>'予選記録記入シート'!CU164</f>
        <v>0</v>
      </c>
      <c r="O50" s="277">
        <f>'予選記録記入シート'!CV164</f>
        <v>0</v>
      </c>
      <c r="P50" s="279">
        <f>'予選記録記入シート'!DA164</f>
        <v>0</v>
      </c>
      <c r="Q50" s="277">
        <f>'予選記録記入シート'!DB164</f>
        <v>0</v>
      </c>
      <c r="R50" s="279">
        <f>'予選記録記入シート'!DC164</f>
        <v>0</v>
      </c>
      <c r="S50" s="277">
        <f>'予選記録記入シート'!DE164</f>
        <v>0</v>
      </c>
      <c r="T50" s="280">
        <f>IF(R50&gt;0,RANK(S50,S40:S51),"")</f>
      </c>
      <c r="U50" s="275" t="str">
        <f t="shared" si="0"/>
        <v>OK</v>
      </c>
      <c r="V50" s="275" t="str">
        <f t="shared" si="1"/>
        <v>OK</v>
      </c>
      <c r="X50" s="60" t="s">
        <v>393</v>
      </c>
      <c r="Y50" s="60" t="s">
        <v>397</v>
      </c>
      <c r="Z50" s="60">
        <v>18</v>
      </c>
      <c r="AA50" s="60">
        <v>20</v>
      </c>
      <c r="AB50" s="370" t="str">
        <f t="shared" si="2"/>
        <v>参加</v>
      </c>
      <c r="AC50" s="64"/>
      <c r="AD50" s="64"/>
      <c r="AE50" s="64"/>
      <c r="AF50" s="64"/>
      <c r="AG50" s="370" t="e">
        <f t="shared" si="3"/>
        <v>#N/A</v>
      </c>
    </row>
    <row r="51" spans="1:33" ht="14.25" thickBot="1">
      <c r="A51" s="96">
        <v>48</v>
      </c>
      <c r="B51" s="4" t="s">
        <v>206</v>
      </c>
      <c r="C51" s="110"/>
      <c r="D51" s="293"/>
      <c r="E51" s="295"/>
      <c r="F51" s="295"/>
      <c r="G51" s="296"/>
      <c r="H51" s="281">
        <f>'予選記録記入シート'!CL165</f>
        <v>0</v>
      </c>
      <c r="I51" s="282">
        <f>'予選記録記入シート'!CM165</f>
        <v>0</v>
      </c>
      <c r="J51" s="284">
        <f>'予選記録記入シート'!CP165</f>
        <v>0</v>
      </c>
      <c r="K51" s="282">
        <f>'予選記録記入シート'!CQ165</f>
        <v>0</v>
      </c>
      <c r="L51" s="284">
        <f>'予選記録記入シート'!CR165</f>
        <v>0</v>
      </c>
      <c r="M51" s="282">
        <f>'予選記録記入シート'!CT165</f>
        <v>0</v>
      </c>
      <c r="N51" s="284">
        <f>'予選記録記入シート'!CU165</f>
        <v>0</v>
      </c>
      <c r="O51" s="282">
        <f>'予選記録記入シート'!CV165</f>
        <v>0</v>
      </c>
      <c r="P51" s="284">
        <f>'予選記録記入シート'!DA165</f>
        <v>0</v>
      </c>
      <c r="Q51" s="282">
        <f>'予選記録記入シート'!DB165</f>
        <v>0</v>
      </c>
      <c r="R51" s="284">
        <f>'予選記録記入シート'!DC165</f>
        <v>0</v>
      </c>
      <c r="S51" s="282">
        <f>'予選記録記入シート'!DE165</f>
        <v>0</v>
      </c>
      <c r="T51" s="285">
        <f>IF(R51&gt;0,RANK(S51,S40:S51),"")</f>
      </c>
      <c r="U51" s="275" t="str">
        <f t="shared" si="0"/>
        <v>OK</v>
      </c>
      <c r="V51" s="275" t="str">
        <f t="shared" si="1"/>
        <v>OK</v>
      </c>
      <c r="X51" s="64"/>
      <c r="Y51" s="64"/>
      <c r="Z51" s="64"/>
      <c r="AA51" s="64"/>
      <c r="AB51" s="370" t="e">
        <f t="shared" si="2"/>
        <v>#N/A</v>
      </c>
      <c r="AC51" s="64"/>
      <c r="AD51" s="64"/>
      <c r="AE51" s="64"/>
      <c r="AF51" s="64"/>
      <c r="AG51" s="370" t="e">
        <f t="shared" si="3"/>
        <v>#N/A</v>
      </c>
    </row>
    <row r="52" spans="1:33" ht="13.5">
      <c r="A52" s="189"/>
      <c r="B52" s="115"/>
      <c r="C52" s="116" t="s">
        <v>295</v>
      </c>
      <c r="H52" s="287"/>
      <c r="I52" s="288"/>
      <c r="J52" s="288"/>
      <c r="K52" s="288"/>
      <c r="L52" s="288"/>
      <c r="M52" s="288"/>
      <c r="N52" s="288"/>
      <c r="O52" s="288"/>
      <c r="P52" s="288"/>
      <c r="Q52" s="288"/>
      <c r="R52" s="289">
        <v>0</v>
      </c>
      <c r="S52" s="288">
        <v>0</v>
      </c>
      <c r="T52" s="369" t="e">
        <f aca="true" t="shared" si="4" ref="T52:T84">IF(C52="","",(IF(MATCH(C52,$C$4:$C$51,0)&lt;=48,"ダブり"&amp;MATCH(C52,$C$4:$C$51,0),"欠席")))</f>
        <v>#N/A</v>
      </c>
      <c r="U52" s="289"/>
      <c r="V52" s="289"/>
      <c r="X52" s="60"/>
      <c r="Y52" s="60"/>
      <c r="Z52" s="60"/>
      <c r="AA52" s="60"/>
      <c r="AB52" s="370" t="e">
        <f t="shared" si="2"/>
        <v>#N/A</v>
      </c>
      <c r="AC52" s="64"/>
      <c r="AD52" s="64"/>
      <c r="AE52" s="64"/>
      <c r="AF52" s="64"/>
      <c r="AG52" s="370" t="e">
        <f t="shared" si="3"/>
        <v>#N/A</v>
      </c>
    </row>
    <row r="53" spans="1:33" ht="13.5">
      <c r="A53" s="190" t="s">
        <v>92</v>
      </c>
      <c r="B53" s="120"/>
      <c r="C53" s="121" t="s">
        <v>297</v>
      </c>
      <c r="H53" s="287"/>
      <c r="I53" s="288"/>
      <c r="J53" s="288"/>
      <c r="K53" s="288"/>
      <c r="L53" s="288"/>
      <c r="M53" s="288"/>
      <c r="N53" s="288"/>
      <c r="O53" s="288"/>
      <c r="P53" s="288"/>
      <c r="Q53" s="288"/>
      <c r="R53" s="289">
        <v>0</v>
      </c>
      <c r="S53" s="288">
        <v>0</v>
      </c>
      <c r="T53" s="369" t="e">
        <f t="shared" si="4"/>
        <v>#N/A</v>
      </c>
      <c r="U53" s="289"/>
      <c r="V53" s="289"/>
      <c r="W53">
        <v>50</v>
      </c>
      <c r="X53" s="60">
        <v>3</v>
      </c>
      <c r="Y53" s="60"/>
      <c r="Z53" s="60"/>
      <c r="AA53" s="60"/>
      <c r="AB53" s="370" t="e">
        <f t="shared" si="2"/>
        <v>#N/A</v>
      </c>
      <c r="AC53" s="64"/>
      <c r="AD53" s="64"/>
      <c r="AE53" s="64"/>
      <c r="AF53" s="64"/>
      <c r="AG53" s="370" t="e">
        <f t="shared" si="3"/>
        <v>#N/A</v>
      </c>
    </row>
    <row r="54" spans="1:22" ht="13.5">
      <c r="A54" s="190"/>
      <c r="B54" s="120"/>
      <c r="C54" s="121" t="s">
        <v>390</v>
      </c>
      <c r="H54" s="287"/>
      <c r="I54" s="288"/>
      <c r="J54" s="288"/>
      <c r="K54" s="288"/>
      <c r="L54" s="288"/>
      <c r="M54" s="288"/>
      <c r="N54" s="288"/>
      <c r="O54" s="288"/>
      <c r="P54" s="288"/>
      <c r="Q54" s="288"/>
      <c r="R54" s="289">
        <v>0</v>
      </c>
      <c r="S54" s="288">
        <v>0</v>
      </c>
      <c r="T54" s="369" t="e">
        <f t="shared" si="4"/>
        <v>#N/A</v>
      </c>
      <c r="U54" s="289"/>
      <c r="V54" s="289"/>
    </row>
    <row r="55" spans="1:22" ht="13.5">
      <c r="A55" s="190"/>
      <c r="B55" s="120"/>
      <c r="C55" s="121" t="s">
        <v>349</v>
      </c>
      <c r="H55" s="287"/>
      <c r="I55" s="288"/>
      <c r="J55" s="288"/>
      <c r="K55" s="288"/>
      <c r="L55" s="288"/>
      <c r="M55" s="288"/>
      <c r="N55" s="288"/>
      <c r="O55" s="288"/>
      <c r="P55" s="288"/>
      <c r="Q55" s="288"/>
      <c r="R55" s="289">
        <v>0</v>
      </c>
      <c r="S55" s="288">
        <v>0</v>
      </c>
      <c r="T55" s="369" t="e">
        <f t="shared" si="4"/>
        <v>#N/A</v>
      </c>
      <c r="U55" s="374" t="s">
        <v>378</v>
      </c>
      <c r="V55" s="374" t="s">
        <v>377</v>
      </c>
    </row>
    <row r="56" spans="1:27" ht="13.5">
      <c r="A56" s="190"/>
      <c r="B56" s="120"/>
      <c r="C56" s="121" t="s">
        <v>321</v>
      </c>
      <c r="H56" s="287"/>
      <c r="I56" s="288"/>
      <c r="J56" s="288"/>
      <c r="K56" s="288"/>
      <c r="L56" s="288"/>
      <c r="M56" s="288"/>
      <c r="N56" s="288"/>
      <c r="O56" s="288"/>
      <c r="P56" s="288"/>
      <c r="Q56" s="288"/>
      <c r="R56" s="289">
        <v>0</v>
      </c>
      <c r="S56" s="288">
        <v>0</v>
      </c>
      <c r="T56" s="369" t="e">
        <f t="shared" si="4"/>
        <v>#N/A</v>
      </c>
      <c r="U56" s="289"/>
      <c r="V56" s="289"/>
      <c r="X56" s="91"/>
      <c r="Y56" s="91"/>
      <c r="Z56" s="91"/>
      <c r="AA56" s="91"/>
    </row>
    <row r="57" spans="1:32" ht="13.5">
      <c r="A57" s="190"/>
      <c r="B57" s="120"/>
      <c r="C57" s="121" t="s">
        <v>346</v>
      </c>
      <c r="H57" s="287"/>
      <c r="I57" s="288"/>
      <c r="J57" s="288"/>
      <c r="K57" s="288"/>
      <c r="L57" s="288"/>
      <c r="M57" s="288"/>
      <c r="N57" s="288"/>
      <c r="O57" s="288"/>
      <c r="P57" s="288"/>
      <c r="Q57" s="288"/>
      <c r="R57" s="289">
        <v>0</v>
      </c>
      <c r="S57" s="288">
        <v>0</v>
      </c>
      <c r="T57" s="369" t="e">
        <f t="shared" si="4"/>
        <v>#N/A</v>
      </c>
      <c r="U57" s="289"/>
      <c r="V57" s="289"/>
      <c r="X57" s="299" t="s">
        <v>87</v>
      </c>
      <c r="Y57" s="299"/>
      <c r="Z57" s="299"/>
      <c r="AA57" s="299"/>
      <c r="AB57" s="300">
        <f>COUNTA(X4:X53,AC4:AC53)</f>
        <v>48</v>
      </c>
      <c r="AC57" s="300" t="s">
        <v>88</v>
      </c>
      <c r="AD57" s="368">
        <f>AB57</f>
        <v>48</v>
      </c>
      <c r="AE57" s="368"/>
      <c r="AF57" s="368"/>
    </row>
    <row r="58" spans="1:32" ht="13.5">
      <c r="A58" s="122"/>
      <c r="B58" s="123"/>
      <c r="C58" s="121" t="s">
        <v>345</v>
      </c>
      <c r="H58" s="287"/>
      <c r="I58" s="288"/>
      <c r="J58" s="288"/>
      <c r="K58" s="288"/>
      <c r="L58" s="288"/>
      <c r="M58" s="288"/>
      <c r="N58" s="288"/>
      <c r="O58" s="288"/>
      <c r="P58" s="288"/>
      <c r="Q58" s="288"/>
      <c r="R58" s="289">
        <v>0</v>
      </c>
      <c r="S58" s="288">
        <v>0</v>
      </c>
      <c r="T58" s="369" t="e">
        <f t="shared" si="4"/>
        <v>#N/A</v>
      </c>
      <c r="U58" s="289"/>
      <c r="V58" s="289"/>
      <c r="X58" s="299" t="s">
        <v>89</v>
      </c>
      <c r="Y58" s="299"/>
      <c r="Z58" s="299"/>
      <c r="AA58" s="299"/>
      <c r="AB58" s="300">
        <f>COUNTA(C4:C51)</f>
        <v>34</v>
      </c>
      <c r="AC58" s="300" t="s">
        <v>88</v>
      </c>
      <c r="AD58" s="368">
        <f>COUNTIF($AB$4:$AG$53,X58)</f>
        <v>34</v>
      </c>
      <c r="AE58" s="368"/>
      <c r="AF58" s="368"/>
    </row>
    <row r="59" spans="1:32" ht="13.5">
      <c r="A59" s="122"/>
      <c r="B59" s="123"/>
      <c r="C59" s="121" t="s">
        <v>307</v>
      </c>
      <c r="H59" s="287"/>
      <c r="I59" s="288"/>
      <c r="J59" s="288"/>
      <c r="K59" s="288"/>
      <c r="L59" s="288"/>
      <c r="M59" s="288"/>
      <c r="N59" s="288"/>
      <c r="O59" s="288"/>
      <c r="P59" s="288"/>
      <c r="Q59" s="288"/>
      <c r="R59" s="289">
        <v>0</v>
      </c>
      <c r="S59" s="288">
        <v>0</v>
      </c>
      <c r="T59" s="369" t="e">
        <f t="shared" si="4"/>
        <v>#N/A</v>
      </c>
      <c r="U59" s="289"/>
      <c r="V59" s="289"/>
      <c r="X59" s="299" t="s">
        <v>90</v>
      </c>
      <c r="Y59" s="299"/>
      <c r="Z59" s="299"/>
      <c r="AA59" s="299"/>
      <c r="AB59" s="300">
        <f>COUNTA(C52:C84)</f>
        <v>13</v>
      </c>
      <c r="AC59" s="300" t="s">
        <v>88</v>
      </c>
      <c r="AD59" s="368">
        <f>COUNTIF($AB$4:$AG$53,X59)</f>
        <v>13</v>
      </c>
      <c r="AE59" s="368"/>
      <c r="AF59" s="368"/>
    </row>
    <row r="60" spans="1:32" ht="13.5" customHeight="1">
      <c r="A60" s="122"/>
      <c r="B60" s="123"/>
      <c r="C60" s="121" t="s">
        <v>309</v>
      </c>
      <c r="E60" s="478" t="s">
        <v>389</v>
      </c>
      <c r="F60" s="478"/>
      <c r="G60" s="478"/>
      <c r="H60" s="287"/>
      <c r="I60" s="288"/>
      <c r="J60" s="288"/>
      <c r="K60" s="288"/>
      <c r="L60" s="288"/>
      <c r="M60" s="288"/>
      <c r="N60" s="288"/>
      <c r="O60" s="288"/>
      <c r="P60" s="288"/>
      <c r="Q60" s="288"/>
      <c r="R60" s="289">
        <v>0</v>
      </c>
      <c r="S60" s="288">
        <v>0</v>
      </c>
      <c r="T60" s="369" t="e">
        <f t="shared" si="4"/>
        <v>#N/A</v>
      </c>
      <c r="U60" s="289"/>
      <c r="V60" s="289"/>
      <c r="X60" s="301" t="s">
        <v>91</v>
      </c>
      <c r="Y60" s="301"/>
      <c r="Z60" s="301"/>
      <c r="AA60" s="301"/>
      <c r="AB60" s="302" t="str">
        <f>IF(AB57=AB58+AB59,"OK","ダブリorヌケあり")</f>
        <v>ダブリorヌケあり</v>
      </c>
      <c r="AC60" s="300"/>
      <c r="AD60" s="368" t="str">
        <f>IF(AD57=AD58+AD59,"OK","ダブリorヌケあり")</f>
        <v>ダブリorヌケあり</v>
      </c>
      <c r="AE60" s="368"/>
      <c r="AF60" s="368"/>
    </row>
    <row r="61" spans="1:27" ht="13.5">
      <c r="A61" s="122"/>
      <c r="B61" s="123"/>
      <c r="C61" s="121" t="s">
        <v>311</v>
      </c>
      <c r="E61" s="478"/>
      <c r="F61" s="478"/>
      <c r="G61" s="478"/>
      <c r="H61" s="287"/>
      <c r="I61" s="288"/>
      <c r="J61" s="288"/>
      <c r="K61" s="288"/>
      <c r="L61" s="288"/>
      <c r="M61" s="288"/>
      <c r="N61" s="288"/>
      <c r="O61" s="288"/>
      <c r="P61" s="288"/>
      <c r="Q61" s="288"/>
      <c r="R61" s="289">
        <v>0</v>
      </c>
      <c r="S61" s="288">
        <v>0</v>
      </c>
      <c r="T61" s="369" t="e">
        <f t="shared" si="4"/>
        <v>#N/A</v>
      </c>
      <c r="U61" s="289"/>
      <c r="V61" s="289"/>
      <c r="X61" s="188" t="s">
        <v>376</v>
      </c>
      <c r="Y61" s="91"/>
      <c r="Z61" s="91"/>
      <c r="AA61" s="91"/>
    </row>
    <row r="62" spans="1:27" ht="13.5" customHeight="1">
      <c r="A62" s="122"/>
      <c r="B62" s="123"/>
      <c r="C62" s="121" t="s">
        <v>316</v>
      </c>
      <c r="E62" s="478"/>
      <c r="F62" s="478"/>
      <c r="G62" s="478"/>
      <c r="H62" s="290"/>
      <c r="I62" s="290"/>
      <c r="J62" s="290"/>
      <c r="K62" s="290"/>
      <c r="L62" s="291"/>
      <c r="M62" s="288"/>
      <c r="N62" s="288"/>
      <c r="O62" s="288"/>
      <c r="P62" s="288"/>
      <c r="Q62" s="288"/>
      <c r="R62" s="289">
        <v>0</v>
      </c>
      <c r="S62" s="288">
        <v>0</v>
      </c>
      <c r="T62" s="369" t="e">
        <f t="shared" si="4"/>
        <v>#N/A</v>
      </c>
      <c r="U62" s="289"/>
      <c r="V62" s="289"/>
      <c r="X62" s="188" t="s">
        <v>375</v>
      </c>
      <c r="Y62" s="91"/>
      <c r="Z62" s="91"/>
      <c r="AA62" s="91"/>
    </row>
    <row r="63" spans="1:27" ht="13.5">
      <c r="A63" s="122"/>
      <c r="B63" s="123"/>
      <c r="C63" s="121" t="s">
        <v>312</v>
      </c>
      <c r="E63" s="478"/>
      <c r="F63" s="478"/>
      <c r="G63" s="478"/>
      <c r="H63" s="290"/>
      <c r="I63" s="290"/>
      <c r="J63" s="290"/>
      <c r="K63" s="290"/>
      <c r="L63" s="291"/>
      <c r="M63" s="288"/>
      <c r="N63" s="288"/>
      <c r="O63" s="288"/>
      <c r="P63" s="288"/>
      <c r="Q63" s="288"/>
      <c r="R63" s="289">
        <v>0</v>
      </c>
      <c r="S63" s="288">
        <v>0</v>
      </c>
      <c r="T63" s="369" t="e">
        <f t="shared" si="4"/>
        <v>#N/A</v>
      </c>
      <c r="U63" s="289"/>
      <c r="V63" s="289"/>
      <c r="X63" s="91"/>
      <c r="Y63" s="91"/>
      <c r="Z63" s="91"/>
      <c r="AA63" s="91"/>
    </row>
    <row r="64" spans="1:27" ht="13.5">
      <c r="A64" s="122"/>
      <c r="B64" s="123"/>
      <c r="C64" s="121" t="s">
        <v>322</v>
      </c>
      <c r="E64" s="478"/>
      <c r="F64" s="478"/>
      <c r="G64" s="478"/>
      <c r="H64" s="290"/>
      <c r="I64" s="290"/>
      <c r="J64" s="290"/>
      <c r="K64" s="290"/>
      <c r="L64" s="291"/>
      <c r="M64" s="288"/>
      <c r="N64" s="288"/>
      <c r="O64" s="288"/>
      <c r="P64" s="288"/>
      <c r="Q64" s="288"/>
      <c r="R64" s="289">
        <v>0</v>
      </c>
      <c r="S64" s="288">
        <v>0</v>
      </c>
      <c r="T64" s="369" t="e">
        <f t="shared" si="4"/>
        <v>#N/A</v>
      </c>
      <c r="U64" s="289"/>
      <c r="V64" s="289"/>
      <c r="X64" s="91"/>
      <c r="Y64" s="91"/>
      <c r="Z64" s="91"/>
      <c r="AA64" s="91"/>
    </row>
    <row r="65" spans="1:27" ht="13.5">
      <c r="A65" s="122"/>
      <c r="B65" s="123"/>
      <c r="C65" s="121"/>
      <c r="E65" s="478"/>
      <c r="F65" s="478"/>
      <c r="G65" s="478"/>
      <c r="H65" s="290"/>
      <c r="I65" s="290"/>
      <c r="J65" s="290"/>
      <c r="K65" s="290"/>
      <c r="L65" s="288"/>
      <c r="M65" s="288"/>
      <c r="N65" s="288"/>
      <c r="O65" s="288"/>
      <c r="P65" s="288"/>
      <c r="Q65" s="288"/>
      <c r="R65" s="289">
        <v>0</v>
      </c>
      <c r="S65" s="288">
        <v>0</v>
      </c>
      <c r="T65" s="369">
        <f t="shared" si="4"/>
      </c>
      <c r="U65" s="289"/>
      <c r="V65" s="289"/>
      <c r="X65" s="91"/>
      <c r="Y65" s="91"/>
      <c r="Z65" s="91"/>
      <c r="AA65" s="91"/>
    </row>
    <row r="66" spans="1:27" ht="13.5">
      <c r="A66" s="122"/>
      <c r="B66" s="123"/>
      <c r="C66" s="121"/>
      <c r="E66" s="478"/>
      <c r="F66" s="478"/>
      <c r="G66" s="478"/>
      <c r="H66" s="287"/>
      <c r="I66" s="288"/>
      <c r="J66" s="288"/>
      <c r="K66" s="288"/>
      <c r="L66" s="288"/>
      <c r="M66" s="288"/>
      <c r="N66" s="288"/>
      <c r="O66" s="288"/>
      <c r="P66" s="288"/>
      <c r="Q66" s="288"/>
      <c r="R66" s="289">
        <v>0</v>
      </c>
      <c r="S66" s="288">
        <v>0</v>
      </c>
      <c r="T66" s="369">
        <f t="shared" si="4"/>
      </c>
      <c r="U66" s="289"/>
      <c r="V66" s="289"/>
      <c r="X66" s="91"/>
      <c r="Y66" s="91"/>
      <c r="Z66" s="91"/>
      <c r="AA66" s="91"/>
    </row>
    <row r="67" spans="1:27" ht="13.5">
      <c r="A67" s="122"/>
      <c r="B67" s="123"/>
      <c r="C67" s="121"/>
      <c r="E67" s="478"/>
      <c r="F67" s="478"/>
      <c r="G67" s="478"/>
      <c r="H67" s="287"/>
      <c r="I67" s="288"/>
      <c r="J67" s="288"/>
      <c r="K67" s="288"/>
      <c r="L67" s="288"/>
      <c r="M67" s="288"/>
      <c r="N67" s="288"/>
      <c r="O67" s="288"/>
      <c r="P67" s="288"/>
      <c r="Q67" s="288"/>
      <c r="R67" s="289">
        <v>0</v>
      </c>
      <c r="S67" s="288">
        <v>0</v>
      </c>
      <c r="T67" s="369">
        <f t="shared" si="4"/>
      </c>
      <c r="U67" s="289"/>
      <c r="V67" s="289"/>
      <c r="X67" s="91"/>
      <c r="Y67" s="91"/>
      <c r="Z67" s="91"/>
      <c r="AA67" s="91"/>
    </row>
    <row r="68" spans="1:27" ht="13.5">
      <c r="A68" s="122"/>
      <c r="B68" s="123"/>
      <c r="C68" s="121"/>
      <c r="E68" s="478"/>
      <c r="F68" s="478"/>
      <c r="G68" s="478"/>
      <c r="H68" s="287"/>
      <c r="I68" s="288"/>
      <c r="J68" s="288"/>
      <c r="K68" s="288"/>
      <c r="L68" s="288"/>
      <c r="M68" s="288"/>
      <c r="N68" s="288"/>
      <c r="O68" s="288"/>
      <c r="P68" s="288"/>
      <c r="Q68" s="288"/>
      <c r="R68" s="289">
        <v>0</v>
      </c>
      <c r="S68" s="288">
        <v>0</v>
      </c>
      <c r="T68" s="369">
        <f t="shared" si="4"/>
      </c>
      <c r="U68" s="289"/>
      <c r="V68" s="289"/>
      <c r="X68" s="91"/>
      <c r="Y68" s="91"/>
      <c r="Z68" s="91"/>
      <c r="AA68" s="91"/>
    </row>
    <row r="69" spans="1:27" ht="13.5">
      <c r="A69" s="122"/>
      <c r="B69" s="123"/>
      <c r="C69" s="121"/>
      <c r="E69" s="478"/>
      <c r="F69" s="478"/>
      <c r="G69" s="478"/>
      <c r="H69" s="287"/>
      <c r="I69" s="288"/>
      <c r="J69" s="288"/>
      <c r="K69" s="288"/>
      <c r="L69" s="288"/>
      <c r="M69" s="288"/>
      <c r="N69" s="288"/>
      <c r="O69" s="288"/>
      <c r="P69" s="288"/>
      <c r="Q69" s="288"/>
      <c r="R69" s="289">
        <v>0</v>
      </c>
      <c r="S69" s="288">
        <v>0</v>
      </c>
      <c r="T69" s="369">
        <f t="shared" si="4"/>
      </c>
      <c r="U69" s="289"/>
      <c r="V69" s="289"/>
      <c r="X69" s="91"/>
      <c r="Y69" s="91"/>
      <c r="Z69" s="91"/>
      <c r="AA69" s="91"/>
    </row>
    <row r="70" spans="1:27" ht="13.5">
      <c r="A70" s="122"/>
      <c r="B70" s="123"/>
      <c r="C70" s="121"/>
      <c r="E70" s="478"/>
      <c r="F70" s="478"/>
      <c r="G70" s="478"/>
      <c r="H70" s="287"/>
      <c r="I70" s="288"/>
      <c r="J70" s="288"/>
      <c r="K70" s="288"/>
      <c r="L70" s="288"/>
      <c r="M70" s="288"/>
      <c r="N70" s="288"/>
      <c r="O70" s="288"/>
      <c r="P70" s="288"/>
      <c r="Q70" s="288"/>
      <c r="R70" s="289">
        <v>0</v>
      </c>
      <c r="S70" s="288">
        <v>0</v>
      </c>
      <c r="T70" s="369">
        <f t="shared" si="4"/>
      </c>
      <c r="U70" s="289"/>
      <c r="V70" s="289"/>
      <c r="X70" s="91"/>
      <c r="Y70" s="91"/>
      <c r="Z70" s="91"/>
      <c r="AA70" s="91"/>
    </row>
    <row r="71" spans="1:27" ht="13.5">
      <c r="A71" s="122"/>
      <c r="B71" s="123"/>
      <c r="C71" s="121"/>
      <c r="E71" s="478"/>
      <c r="F71" s="478"/>
      <c r="G71" s="478"/>
      <c r="H71" s="287"/>
      <c r="I71" s="288"/>
      <c r="J71" s="288"/>
      <c r="K71" s="288"/>
      <c r="L71" s="288"/>
      <c r="M71" s="288"/>
      <c r="N71" s="288"/>
      <c r="O71" s="288"/>
      <c r="P71" s="288"/>
      <c r="Q71" s="288"/>
      <c r="R71" s="289">
        <v>0</v>
      </c>
      <c r="S71" s="288">
        <v>0</v>
      </c>
      <c r="T71" s="369">
        <f t="shared" si="4"/>
      </c>
      <c r="U71" s="289"/>
      <c r="V71" s="289"/>
      <c r="X71" s="91"/>
      <c r="Y71" s="91"/>
      <c r="Z71" s="91"/>
      <c r="AA71" s="91"/>
    </row>
    <row r="72" spans="1:27" ht="13.5">
      <c r="A72" s="122"/>
      <c r="B72" s="123"/>
      <c r="C72" s="121"/>
      <c r="E72" s="478"/>
      <c r="F72" s="478"/>
      <c r="G72" s="478"/>
      <c r="H72" s="287"/>
      <c r="I72" s="288"/>
      <c r="J72" s="288"/>
      <c r="K72" s="288"/>
      <c r="L72" s="288"/>
      <c r="M72" s="288"/>
      <c r="N72" s="288"/>
      <c r="O72" s="288"/>
      <c r="P72" s="288"/>
      <c r="Q72" s="288"/>
      <c r="R72" s="289">
        <v>0</v>
      </c>
      <c r="S72" s="288">
        <v>0</v>
      </c>
      <c r="T72" s="369">
        <f t="shared" si="4"/>
      </c>
      <c r="U72" s="289"/>
      <c r="V72" s="289"/>
      <c r="X72" s="91"/>
      <c r="Y72" s="91"/>
      <c r="Z72" s="91"/>
      <c r="AA72" s="91"/>
    </row>
    <row r="73" spans="1:27" ht="13.5">
      <c r="A73" s="122"/>
      <c r="B73" s="123"/>
      <c r="C73" s="121"/>
      <c r="H73" s="287"/>
      <c r="I73" s="288"/>
      <c r="J73" s="288"/>
      <c r="K73" s="288"/>
      <c r="L73" s="288"/>
      <c r="M73" s="288"/>
      <c r="N73" s="288"/>
      <c r="O73" s="288"/>
      <c r="P73" s="288"/>
      <c r="Q73" s="288"/>
      <c r="R73" s="289">
        <v>0</v>
      </c>
      <c r="S73" s="288">
        <v>0</v>
      </c>
      <c r="T73" s="369">
        <f t="shared" si="4"/>
      </c>
      <c r="U73" s="289"/>
      <c r="V73" s="289"/>
      <c r="X73" s="91"/>
      <c r="Y73" s="91"/>
      <c r="Z73" s="91"/>
      <c r="AA73" s="91"/>
    </row>
    <row r="74" spans="1:27" ht="13.5">
      <c r="A74" s="122"/>
      <c r="B74" s="123"/>
      <c r="C74" s="121"/>
      <c r="H74" s="287"/>
      <c r="I74" s="288"/>
      <c r="J74" s="288"/>
      <c r="K74" s="288"/>
      <c r="L74" s="288"/>
      <c r="M74" s="288"/>
      <c r="N74" s="288"/>
      <c r="O74" s="288"/>
      <c r="P74" s="288"/>
      <c r="Q74" s="288"/>
      <c r="R74" s="289">
        <v>0</v>
      </c>
      <c r="S74" s="288">
        <v>0</v>
      </c>
      <c r="T74" s="369">
        <f t="shared" si="4"/>
      </c>
      <c r="U74" s="289"/>
      <c r="V74" s="289"/>
      <c r="X74" s="91"/>
      <c r="Y74" s="91"/>
      <c r="Z74" s="91"/>
      <c r="AA74" s="91"/>
    </row>
    <row r="75" spans="1:27" ht="13.5">
      <c r="A75" s="122"/>
      <c r="B75" s="123"/>
      <c r="C75" s="121"/>
      <c r="H75" s="287"/>
      <c r="I75" s="288"/>
      <c r="J75" s="288"/>
      <c r="K75" s="288"/>
      <c r="L75" s="288"/>
      <c r="M75" s="288"/>
      <c r="N75" s="288"/>
      <c r="O75" s="288"/>
      <c r="P75" s="288"/>
      <c r="Q75" s="288"/>
      <c r="R75" s="289">
        <v>0</v>
      </c>
      <c r="S75" s="288">
        <v>0</v>
      </c>
      <c r="T75" s="369">
        <f t="shared" si="4"/>
      </c>
      <c r="U75" s="289"/>
      <c r="V75" s="289"/>
      <c r="X75" s="91"/>
      <c r="Y75" s="91"/>
      <c r="Z75" s="91"/>
      <c r="AA75" s="91"/>
    </row>
    <row r="76" spans="1:27" ht="13.5">
      <c r="A76" s="122"/>
      <c r="B76" s="123"/>
      <c r="C76" s="121"/>
      <c r="H76" s="287"/>
      <c r="I76" s="288"/>
      <c r="J76" s="288"/>
      <c r="K76" s="288"/>
      <c r="L76" s="288"/>
      <c r="M76" s="288"/>
      <c r="N76" s="288"/>
      <c r="O76" s="288"/>
      <c r="P76" s="288"/>
      <c r="Q76" s="288"/>
      <c r="R76" s="289">
        <v>0</v>
      </c>
      <c r="S76" s="288">
        <v>0</v>
      </c>
      <c r="T76" s="369">
        <f t="shared" si="4"/>
      </c>
      <c r="U76" s="289"/>
      <c r="V76" s="289"/>
      <c r="X76" s="91"/>
      <c r="Y76" s="91"/>
      <c r="Z76" s="91"/>
      <c r="AA76" s="91"/>
    </row>
    <row r="77" spans="1:27" ht="13.5">
      <c r="A77" s="122"/>
      <c r="B77" s="123"/>
      <c r="C77" s="121"/>
      <c r="H77" s="287"/>
      <c r="I77" s="288"/>
      <c r="J77" s="288"/>
      <c r="K77" s="288"/>
      <c r="L77" s="288"/>
      <c r="M77" s="288"/>
      <c r="N77" s="288"/>
      <c r="O77" s="288"/>
      <c r="P77" s="288"/>
      <c r="Q77" s="288"/>
      <c r="R77" s="289">
        <v>0</v>
      </c>
      <c r="S77" s="288">
        <v>0</v>
      </c>
      <c r="T77" s="369">
        <f t="shared" si="4"/>
      </c>
      <c r="U77" s="289"/>
      <c r="V77" s="289"/>
      <c r="X77" s="91"/>
      <c r="Y77" s="91"/>
      <c r="Z77" s="91"/>
      <c r="AA77" s="91"/>
    </row>
    <row r="78" spans="1:27" ht="13.5">
      <c r="A78" s="122"/>
      <c r="B78" s="123"/>
      <c r="C78" s="121"/>
      <c r="H78" s="287"/>
      <c r="I78" s="288"/>
      <c r="J78" s="288"/>
      <c r="K78" s="288"/>
      <c r="L78" s="288"/>
      <c r="M78" s="288"/>
      <c r="N78" s="288"/>
      <c r="O78" s="288"/>
      <c r="P78" s="288"/>
      <c r="Q78" s="288"/>
      <c r="R78" s="289">
        <v>0</v>
      </c>
      <c r="S78" s="288">
        <v>0</v>
      </c>
      <c r="T78" s="369">
        <f t="shared" si="4"/>
      </c>
      <c r="U78" s="289"/>
      <c r="V78" s="289"/>
      <c r="X78" s="91"/>
      <c r="Y78" s="91"/>
      <c r="Z78" s="91"/>
      <c r="AA78" s="91"/>
    </row>
    <row r="79" spans="1:27" ht="13.5">
      <c r="A79" s="122"/>
      <c r="B79" s="123"/>
      <c r="C79" s="121"/>
      <c r="H79" s="287"/>
      <c r="I79" s="288"/>
      <c r="J79" s="288"/>
      <c r="K79" s="288"/>
      <c r="L79" s="288"/>
      <c r="M79" s="288"/>
      <c r="N79" s="288"/>
      <c r="O79" s="288"/>
      <c r="P79" s="288"/>
      <c r="Q79" s="288"/>
      <c r="R79" s="289">
        <v>0</v>
      </c>
      <c r="S79" s="288">
        <v>0</v>
      </c>
      <c r="T79" s="369">
        <f t="shared" si="4"/>
      </c>
      <c r="U79" s="289"/>
      <c r="V79" s="289"/>
      <c r="X79" s="91"/>
      <c r="Y79" s="91"/>
      <c r="Z79" s="91"/>
      <c r="AA79" s="91"/>
    </row>
    <row r="80" spans="1:27" ht="13.5">
      <c r="A80" s="122"/>
      <c r="B80" s="123"/>
      <c r="C80" s="121"/>
      <c r="H80" s="287"/>
      <c r="I80" s="288"/>
      <c r="J80" s="288"/>
      <c r="K80" s="288"/>
      <c r="L80" s="288"/>
      <c r="M80" s="288"/>
      <c r="N80" s="288"/>
      <c r="O80" s="288"/>
      <c r="P80" s="288"/>
      <c r="Q80" s="288"/>
      <c r="R80" s="289">
        <v>0</v>
      </c>
      <c r="S80" s="288">
        <v>0</v>
      </c>
      <c r="T80" s="369">
        <f t="shared" si="4"/>
      </c>
      <c r="U80" s="289"/>
      <c r="V80" s="289"/>
      <c r="X80" s="91"/>
      <c r="Y80" s="91"/>
      <c r="Z80" s="91"/>
      <c r="AA80" s="91"/>
    </row>
    <row r="81" spans="1:27" ht="13.5">
      <c r="A81" s="122"/>
      <c r="B81" s="123"/>
      <c r="C81" s="121"/>
      <c r="H81" s="287"/>
      <c r="I81" s="288"/>
      <c r="J81" s="288"/>
      <c r="K81" s="288"/>
      <c r="L81" s="288"/>
      <c r="M81" s="288"/>
      <c r="N81" s="288"/>
      <c r="O81" s="288"/>
      <c r="P81" s="288"/>
      <c r="Q81" s="288"/>
      <c r="R81" s="289">
        <v>0</v>
      </c>
      <c r="S81" s="288">
        <v>0</v>
      </c>
      <c r="T81" s="369">
        <f t="shared" si="4"/>
      </c>
      <c r="U81" s="289"/>
      <c r="V81" s="289"/>
      <c r="X81" s="91">
        <f aca="true" t="shared" si="5" ref="X81:X87">IF(C78="","",(IF(MATCH(C78,$C$4:$C$51,0)&lt;=48,"ダブり"&amp;MATCH(C78,$C$4:$C$51,0),"欠席")))</f>
      </c>
      <c r="Y81" s="91"/>
      <c r="Z81" s="91"/>
      <c r="AA81" s="91"/>
    </row>
    <row r="82" spans="1:27" ht="13.5">
      <c r="A82" s="122"/>
      <c r="B82" s="123"/>
      <c r="C82" s="121"/>
      <c r="H82" s="287"/>
      <c r="I82" s="288"/>
      <c r="J82" s="288"/>
      <c r="K82" s="288"/>
      <c r="L82" s="288"/>
      <c r="M82" s="288"/>
      <c r="N82" s="288"/>
      <c r="O82" s="288"/>
      <c r="P82" s="288"/>
      <c r="Q82" s="288"/>
      <c r="R82" s="289">
        <v>0</v>
      </c>
      <c r="S82" s="288">
        <v>0</v>
      </c>
      <c r="T82" s="369">
        <f t="shared" si="4"/>
      </c>
      <c r="U82" s="289"/>
      <c r="V82" s="289"/>
      <c r="X82" s="91">
        <f t="shared" si="5"/>
      </c>
      <c r="Y82" s="91"/>
      <c r="Z82" s="91"/>
      <c r="AA82" s="91"/>
    </row>
    <row r="83" spans="1:27" ht="13.5">
      <c r="A83" s="122"/>
      <c r="B83" s="123"/>
      <c r="C83" s="121"/>
      <c r="H83" s="287"/>
      <c r="I83" s="288"/>
      <c r="J83" s="288"/>
      <c r="K83" s="288"/>
      <c r="L83" s="288"/>
      <c r="M83" s="288"/>
      <c r="N83" s="288"/>
      <c r="O83" s="288"/>
      <c r="P83" s="288"/>
      <c r="Q83" s="288"/>
      <c r="R83" s="289">
        <v>0</v>
      </c>
      <c r="S83" s="288">
        <v>0</v>
      </c>
      <c r="T83" s="369">
        <f t="shared" si="4"/>
      </c>
      <c r="U83" s="289"/>
      <c r="V83" s="289"/>
      <c r="X83" s="91">
        <f t="shared" si="5"/>
      </c>
      <c r="Y83" s="91"/>
      <c r="Z83" s="91"/>
      <c r="AA83" s="91"/>
    </row>
    <row r="84" spans="1:27" ht="14.25" thickBot="1">
      <c r="A84" s="124"/>
      <c r="B84" s="125"/>
      <c r="C84" s="126"/>
      <c r="H84" s="287"/>
      <c r="I84" s="288"/>
      <c r="J84" s="288"/>
      <c r="K84" s="288"/>
      <c r="L84" s="288"/>
      <c r="M84" s="288"/>
      <c r="N84" s="288"/>
      <c r="O84" s="288"/>
      <c r="P84" s="288"/>
      <c r="Q84" s="288"/>
      <c r="R84" s="289">
        <v>0</v>
      </c>
      <c r="S84" s="288">
        <v>0</v>
      </c>
      <c r="T84" s="369">
        <f t="shared" si="4"/>
      </c>
      <c r="U84" s="289"/>
      <c r="V84" s="289"/>
      <c r="X84" s="91">
        <f t="shared" si="5"/>
      </c>
      <c r="Y84" s="91"/>
      <c r="Z84" s="91"/>
      <c r="AA84" s="91"/>
    </row>
    <row r="85" spans="1:33" s="44" customFormat="1" ht="14.25" thickBot="1">
      <c r="A85" s="213"/>
      <c r="B85" s="214"/>
      <c r="C85" s="215"/>
      <c r="D85" s="216"/>
      <c r="E85" s="216"/>
      <c r="F85" s="216"/>
      <c r="G85" s="216"/>
      <c r="H85" s="217"/>
      <c r="I85" s="218"/>
      <c r="J85" s="218"/>
      <c r="K85" s="218"/>
      <c r="L85" s="218"/>
      <c r="M85" s="218"/>
      <c r="N85" s="218"/>
      <c r="O85" s="218"/>
      <c r="P85" s="218"/>
      <c r="Q85" s="218"/>
      <c r="R85" s="219"/>
      <c r="S85" s="218"/>
      <c r="T85" s="219"/>
      <c r="U85" s="219"/>
      <c r="V85" s="219"/>
      <c r="X85" s="91">
        <f t="shared" si="5"/>
      </c>
      <c r="Y85" s="91"/>
      <c r="Z85" s="91"/>
      <c r="AA85" s="91"/>
      <c r="AB85"/>
      <c r="AC85"/>
      <c r="AD85"/>
      <c r="AE85"/>
      <c r="AF85"/>
      <c r="AG85"/>
    </row>
    <row r="86" spans="1:33" s="44" customFormat="1" ht="13.5">
      <c r="A86" s="213"/>
      <c r="B86" s="214"/>
      <c r="C86" s="215"/>
      <c r="D86" s="474" t="s">
        <v>93</v>
      </c>
      <c r="E86" s="453" t="s">
        <v>77</v>
      </c>
      <c r="F86" s="453" t="s">
        <v>78</v>
      </c>
      <c r="G86" s="476" t="s">
        <v>79</v>
      </c>
      <c r="H86" s="472" t="s">
        <v>217</v>
      </c>
      <c r="I86" s="218"/>
      <c r="J86" s="218"/>
      <c r="K86" s="218"/>
      <c r="L86" s="218"/>
      <c r="M86" s="218"/>
      <c r="N86" s="218"/>
      <c r="O86" s="218"/>
      <c r="P86" s="218"/>
      <c r="Q86" s="218"/>
      <c r="R86" s="219"/>
      <c r="S86" s="218"/>
      <c r="T86" s="219"/>
      <c r="U86" s="219"/>
      <c r="V86" s="219"/>
      <c r="X86" s="91">
        <f t="shared" si="5"/>
      </c>
      <c r="Y86" s="91"/>
      <c r="Z86" s="91"/>
      <c r="AA86" s="91"/>
      <c r="AB86"/>
      <c r="AC86"/>
      <c r="AD86"/>
      <c r="AE86"/>
      <c r="AF86"/>
      <c r="AG86"/>
    </row>
    <row r="87" spans="1:27" ht="14.25" customHeight="1" thickBot="1">
      <c r="A87" s="127"/>
      <c r="B87" s="128"/>
      <c r="D87" s="475"/>
      <c r="E87" s="454"/>
      <c r="F87" s="454"/>
      <c r="G87" s="477"/>
      <c r="H87" s="473"/>
      <c r="X87" s="91">
        <f t="shared" si="5"/>
      </c>
      <c r="Y87" s="91"/>
      <c r="Z87" s="91"/>
      <c r="AA87" s="91"/>
    </row>
    <row r="88" spans="1:33" ht="13.5">
      <c r="A88" s="394" t="s">
        <v>262</v>
      </c>
      <c r="B88" s="455"/>
      <c r="C88" s="262" t="s">
        <v>334</v>
      </c>
      <c r="D88" s="111">
        <f aca="true" t="shared" si="6" ref="D88:G107">COUNTIF(D$4:D$51,$C88)</f>
        <v>2</v>
      </c>
      <c r="E88" s="52">
        <f t="shared" si="6"/>
        <v>4</v>
      </c>
      <c r="F88" s="52">
        <f t="shared" si="6"/>
        <v>1</v>
      </c>
      <c r="G88" s="53">
        <f t="shared" si="6"/>
        <v>1</v>
      </c>
      <c r="H88" s="253">
        <f>SUM(D88:G88)</f>
        <v>8</v>
      </c>
      <c r="X88" s="216"/>
      <c r="Y88" s="216"/>
      <c r="Z88" s="216"/>
      <c r="AA88" s="216"/>
      <c r="AB88" s="44"/>
      <c r="AC88" s="44"/>
      <c r="AD88" s="44"/>
      <c r="AE88" s="44"/>
      <c r="AF88" s="44"/>
      <c r="AG88" s="44"/>
    </row>
    <row r="89" spans="1:33" ht="13.5">
      <c r="A89" s="456"/>
      <c r="B89" s="457"/>
      <c r="C89" s="263" t="s">
        <v>335</v>
      </c>
      <c r="D89" s="104">
        <f t="shared" si="6"/>
        <v>3</v>
      </c>
      <c r="E89" s="2">
        <f t="shared" si="6"/>
        <v>4</v>
      </c>
      <c r="F89" s="2">
        <f t="shared" si="6"/>
        <v>4</v>
      </c>
      <c r="G89" s="129">
        <f t="shared" si="6"/>
        <v>0</v>
      </c>
      <c r="H89" s="254">
        <f aca="true" t="shared" si="7" ref="H89:H115">SUM(D89:G89)</f>
        <v>11</v>
      </c>
      <c r="X89" s="216"/>
      <c r="Y89" s="216"/>
      <c r="Z89" s="216"/>
      <c r="AA89" s="216"/>
      <c r="AB89" s="44"/>
      <c r="AC89" s="44"/>
      <c r="AD89" s="44"/>
      <c r="AE89" s="44"/>
      <c r="AF89" s="44"/>
      <c r="AG89" s="44"/>
    </row>
    <row r="90" spans="1:8" ht="13.5">
      <c r="A90" s="456"/>
      <c r="B90" s="457"/>
      <c r="C90" s="263" t="s">
        <v>336</v>
      </c>
      <c r="D90" s="104">
        <f t="shared" si="6"/>
        <v>3</v>
      </c>
      <c r="E90" s="2">
        <f t="shared" si="6"/>
        <v>2</v>
      </c>
      <c r="F90" s="2">
        <f t="shared" si="6"/>
        <v>3</v>
      </c>
      <c r="G90" s="129">
        <f t="shared" si="6"/>
        <v>1</v>
      </c>
      <c r="H90" s="254">
        <f t="shared" si="7"/>
        <v>9</v>
      </c>
    </row>
    <row r="91" spans="1:8" ht="13.5">
      <c r="A91" s="456"/>
      <c r="B91" s="457"/>
      <c r="C91" s="263" t="s">
        <v>337</v>
      </c>
      <c r="D91" s="104">
        <f t="shared" si="6"/>
        <v>3</v>
      </c>
      <c r="E91" s="2">
        <f t="shared" si="6"/>
        <v>3</v>
      </c>
      <c r="F91" s="2">
        <f t="shared" si="6"/>
        <v>4</v>
      </c>
      <c r="G91" s="129">
        <f t="shared" si="6"/>
        <v>0</v>
      </c>
      <c r="H91" s="254">
        <f t="shared" si="7"/>
        <v>10</v>
      </c>
    </row>
    <row r="92" spans="1:8" ht="14.25" thickBot="1">
      <c r="A92" s="456"/>
      <c r="B92" s="457"/>
      <c r="C92" s="264" t="s">
        <v>338</v>
      </c>
      <c r="D92" s="4">
        <f t="shared" si="6"/>
        <v>3</v>
      </c>
      <c r="E92" s="6">
        <f t="shared" si="6"/>
        <v>2</v>
      </c>
      <c r="F92" s="6">
        <f t="shared" si="6"/>
        <v>2</v>
      </c>
      <c r="G92" s="5">
        <f t="shared" si="6"/>
        <v>0</v>
      </c>
      <c r="H92" s="255">
        <f t="shared" si="7"/>
        <v>7</v>
      </c>
    </row>
    <row r="93" spans="1:8" ht="13.5">
      <c r="A93" s="456"/>
      <c r="B93" s="457"/>
      <c r="C93" s="262" t="s">
        <v>339</v>
      </c>
      <c r="D93" s="111">
        <f t="shared" si="6"/>
        <v>2</v>
      </c>
      <c r="E93" s="52">
        <f t="shared" si="6"/>
        <v>3</v>
      </c>
      <c r="F93" s="52">
        <f t="shared" si="6"/>
        <v>0</v>
      </c>
      <c r="G93" s="53">
        <f t="shared" si="6"/>
        <v>0</v>
      </c>
      <c r="H93" s="253">
        <f t="shared" si="7"/>
        <v>5</v>
      </c>
    </row>
    <row r="94" spans="1:8" ht="13.5">
      <c r="A94" s="456"/>
      <c r="B94" s="457"/>
      <c r="C94" s="263" t="s">
        <v>340</v>
      </c>
      <c r="D94" s="104">
        <f t="shared" si="6"/>
        <v>3</v>
      </c>
      <c r="E94" s="2">
        <f t="shared" si="6"/>
        <v>4</v>
      </c>
      <c r="F94" s="2">
        <f t="shared" si="6"/>
        <v>2</v>
      </c>
      <c r="G94" s="129">
        <f t="shared" si="6"/>
        <v>0</v>
      </c>
      <c r="H94" s="254">
        <f t="shared" si="7"/>
        <v>9</v>
      </c>
    </row>
    <row r="95" spans="1:8" ht="13.5">
      <c r="A95" s="456"/>
      <c r="B95" s="457"/>
      <c r="C95" s="263" t="s">
        <v>341</v>
      </c>
      <c r="D95" s="104">
        <f t="shared" si="6"/>
        <v>4</v>
      </c>
      <c r="E95" s="2">
        <f t="shared" si="6"/>
        <v>1</v>
      </c>
      <c r="F95" s="2">
        <f t="shared" si="6"/>
        <v>2</v>
      </c>
      <c r="G95" s="129">
        <f t="shared" si="6"/>
        <v>0</v>
      </c>
      <c r="H95" s="254">
        <f t="shared" si="7"/>
        <v>7</v>
      </c>
    </row>
    <row r="96" spans="1:8" ht="13.5">
      <c r="A96" s="456"/>
      <c r="B96" s="457"/>
      <c r="C96" s="263" t="s">
        <v>342</v>
      </c>
      <c r="D96" s="104">
        <f t="shared" si="6"/>
        <v>3</v>
      </c>
      <c r="E96" s="2">
        <f t="shared" si="6"/>
        <v>3</v>
      </c>
      <c r="F96" s="2">
        <f t="shared" si="6"/>
        <v>6</v>
      </c>
      <c r="G96" s="129">
        <f t="shared" si="6"/>
        <v>0</v>
      </c>
      <c r="H96" s="254">
        <f t="shared" si="7"/>
        <v>12</v>
      </c>
    </row>
    <row r="97" spans="1:8" ht="14.25" thickBot="1">
      <c r="A97" s="456"/>
      <c r="B97" s="457"/>
      <c r="C97" s="265" t="s">
        <v>343</v>
      </c>
      <c r="D97" s="251">
        <f t="shared" si="6"/>
        <v>2</v>
      </c>
      <c r="E97" s="252">
        <f t="shared" si="6"/>
        <v>2</v>
      </c>
      <c r="F97" s="252">
        <f t="shared" si="6"/>
        <v>3</v>
      </c>
      <c r="G97" s="220">
        <f t="shared" si="6"/>
        <v>1</v>
      </c>
      <c r="H97" s="256">
        <f t="shared" si="7"/>
        <v>8</v>
      </c>
    </row>
    <row r="98" spans="1:8" ht="13.5">
      <c r="A98" s="456"/>
      <c r="B98" s="457"/>
      <c r="C98" s="262" t="s">
        <v>263</v>
      </c>
      <c r="D98" s="111">
        <f t="shared" si="6"/>
        <v>1</v>
      </c>
      <c r="E98" s="52">
        <f t="shared" si="6"/>
        <v>0</v>
      </c>
      <c r="F98" s="52">
        <f t="shared" si="6"/>
        <v>0</v>
      </c>
      <c r="G98" s="53">
        <f t="shared" si="6"/>
        <v>0</v>
      </c>
      <c r="H98" s="253">
        <f t="shared" si="7"/>
        <v>1</v>
      </c>
    </row>
    <row r="99" spans="1:8" ht="13.5">
      <c r="A99" s="456"/>
      <c r="B99" s="457"/>
      <c r="C99" s="263" t="s">
        <v>264</v>
      </c>
      <c r="D99" s="104">
        <f t="shared" si="6"/>
        <v>1</v>
      </c>
      <c r="E99" s="2">
        <f t="shared" si="6"/>
        <v>0</v>
      </c>
      <c r="F99" s="2">
        <f t="shared" si="6"/>
        <v>0</v>
      </c>
      <c r="G99" s="129">
        <f t="shared" si="6"/>
        <v>0</v>
      </c>
      <c r="H99" s="254">
        <f t="shared" si="7"/>
        <v>1</v>
      </c>
    </row>
    <row r="100" spans="1:8" ht="13.5">
      <c r="A100" s="456"/>
      <c r="B100" s="457"/>
      <c r="C100" s="263" t="s">
        <v>265</v>
      </c>
      <c r="D100" s="104">
        <f t="shared" si="6"/>
        <v>0</v>
      </c>
      <c r="E100" s="2">
        <f t="shared" si="6"/>
        <v>2</v>
      </c>
      <c r="F100" s="2">
        <f t="shared" si="6"/>
        <v>0</v>
      </c>
      <c r="G100" s="129">
        <f t="shared" si="6"/>
        <v>0</v>
      </c>
      <c r="H100" s="254">
        <f t="shared" si="7"/>
        <v>2</v>
      </c>
    </row>
    <row r="101" spans="1:8" ht="13.5">
      <c r="A101" s="456"/>
      <c r="B101" s="457"/>
      <c r="C101" s="263" t="s">
        <v>266</v>
      </c>
      <c r="D101" s="104">
        <f t="shared" si="6"/>
        <v>0</v>
      </c>
      <c r="E101" s="2">
        <f t="shared" si="6"/>
        <v>0</v>
      </c>
      <c r="F101" s="2">
        <f t="shared" si="6"/>
        <v>3</v>
      </c>
      <c r="G101" s="129">
        <f t="shared" si="6"/>
        <v>0</v>
      </c>
      <c r="H101" s="254">
        <f t="shared" si="7"/>
        <v>3</v>
      </c>
    </row>
    <row r="102" spans="1:8" ht="14.25" thickBot="1">
      <c r="A102" s="456"/>
      <c r="B102" s="457"/>
      <c r="C102" s="264" t="s">
        <v>267</v>
      </c>
      <c r="D102" s="4">
        <f t="shared" si="6"/>
        <v>0</v>
      </c>
      <c r="E102" s="6">
        <f t="shared" si="6"/>
        <v>1</v>
      </c>
      <c r="F102" s="6">
        <f t="shared" si="6"/>
        <v>0</v>
      </c>
      <c r="G102" s="5">
        <f t="shared" si="6"/>
        <v>0</v>
      </c>
      <c r="H102" s="255">
        <f t="shared" si="7"/>
        <v>1</v>
      </c>
    </row>
    <row r="103" spans="1:8" ht="13.5">
      <c r="A103" s="456"/>
      <c r="B103" s="457"/>
      <c r="C103" s="262" t="s">
        <v>268</v>
      </c>
      <c r="D103" s="111">
        <f t="shared" si="6"/>
        <v>0</v>
      </c>
      <c r="E103" s="52">
        <f t="shared" si="6"/>
        <v>0</v>
      </c>
      <c r="F103" s="52">
        <f t="shared" si="6"/>
        <v>0</v>
      </c>
      <c r="G103" s="53">
        <f t="shared" si="6"/>
        <v>0</v>
      </c>
      <c r="H103" s="253">
        <f t="shared" si="7"/>
        <v>0</v>
      </c>
    </row>
    <row r="104" spans="1:8" ht="13.5">
      <c r="A104" s="456"/>
      <c r="B104" s="457"/>
      <c r="C104" s="263" t="s">
        <v>269</v>
      </c>
      <c r="D104" s="104">
        <f t="shared" si="6"/>
        <v>0</v>
      </c>
      <c r="E104" s="2">
        <f t="shared" si="6"/>
        <v>0</v>
      </c>
      <c r="F104" s="2">
        <f t="shared" si="6"/>
        <v>0</v>
      </c>
      <c r="G104" s="129">
        <f t="shared" si="6"/>
        <v>0</v>
      </c>
      <c r="H104" s="254">
        <f t="shared" si="7"/>
        <v>0</v>
      </c>
    </row>
    <row r="105" spans="1:8" ht="13.5">
      <c r="A105" s="456"/>
      <c r="B105" s="457"/>
      <c r="C105" s="263" t="s">
        <v>270</v>
      </c>
      <c r="D105" s="104">
        <f t="shared" si="6"/>
        <v>0</v>
      </c>
      <c r="E105" s="2">
        <f t="shared" si="6"/>
        <v>0</v>
      </c>
      <c r="F105" s="2">
        <f t="shared" si="6"/>
        <v>0</v>
      </c>
      <c r="G105" s="129">
        <f t="shared" si="6"/>
        <v>0</v>
      </c>
      <c r="H105" s="254">
        <f t="shared" si="7"/>
        <v>0</v>
      </c>
    </row>
    <row r="106" spans="1:8" ht="13.5">
      <c r="A106" s="456"/>
      <c r="B106" s="457"/>
      <c r="C106" s="263" t="s">
        <v>271</v>
      </c>
      <c r="D106" s="104">
        <f t="shared" si="6"/>
        <v>0</v>
      </c>
      <c r="E106" s="2">
        <f t="shared" si="6"/>
        <v>0</v>
      </c>
      <c r="F106" s="2">
        <f t="shared" si="6"/>
        <v>0</v>
      </c>
      <c r="G106" s="129">
        <f t="shared" si="6"/>
        <v>0</v>
      </c>
      <c r="H106" s="254">
        <f t="shared" si="7"/>
        <v>0</v>
      </c>
    </row>
    <row r="107" spans="1:8" ht="13.5">
      <c r="A107" s="456"/>
      <c r="B107" s="457"/>
      <c r="C107" s="263" t="s">
        <v>272</v>
      </c>
      <c r="D107" s="104">
        <f t="shared" si="6"/>
        <v>0</v>
      </c>
      <c r="E107" s="2">
        <f t="shared" si="6"/>
        <v>0</v>
      </c>
      <c r="F107" s="2">
        <f t="shared" si="6"/>
        <v>0</v>
      </c>
      <c r="G107" s="129">
        <f t="shared" si="6"/>
        <v>0</v>
      </c>
      <c r="H107" s="254">
        <f t="shared" si="7"/>
        <v>0</v>
      </c>
    </row>
    <row r="108" spans="1:8" ht="13.5">
      <c r="A108" s="456"/>
      <c r="B108" s="457"/>
      <c r="C108" s="263" t="s">
        <v>273</v>
      </c>
      <c r="D108" s="104">
        <f aca="true" t="shared" si="8" ref="D108:G114">COUNTIF(D$4:D$51,$C108)</f>
        <v>0</v>
      </c>
      <c r="E108" s="2">
        <f t="shared" si="8"/>
        <v>0</v>
      </c>
      <c r="F108" s="2">
        <f t="shared" si="8"/>
        <v>0</v>
      </c>
      <c r="G108" s="129">
        <f t="shared" si="8"/>
        <v>0</v>
      </c>
      <c r="H108" s="254">
        <f t="shared" si="7"/>
        <v>0</v>
      </c>
    </row>
    <row r="109" spans="1:8" ht="13.5">
      <c r="A109" s="456"/>
      <c r="B109" s="457"/>
      <c r="C109" s="263" t="s">
        <v>274</v>
      </c>
      <c r="D109" s="104">
        <f t="shared" si="8"/>
        <v>0</v>
      </c>
      <c r="E109" s="2">
        <f t="shared" si="8"/>
        <v>0</v>
      </c>
      <c r="F109" s="2">
        <f t="shared" si="8"/>
        <v>0</v>
      </c>
      <c r="G109" s="129">
        <f t="shared" si="8"/>
        <v>0</v>
      </c>
      <c r="H109" s="254">
        <f t="shared" si="7"/>
        <v>0</v>
      </c>
    </row>
    <row r="110" spans="1:8" ht="13.5">
      <c r="A110" s="456"/>
      <c r="B110" s="457"/>
      <c r="C110" s="263" t="s">
        <v>275</v>
      </c>
      <c r="D110" s="104">
        <f t="shared" si="8"/>
        <v>0</v>
      </c>
      <c r="E110" s="2">
        <f t="shared" si="8"/>
        <v>0</v>
      </c>
      <c r="F110" s="2">
        <f t="shared" si="8"/>
        <v>0</v>
      </c>
      <c r="G110" s="129">
        <f t="shared" si="8"/>
        <v>0</v>
      </c>
      <c r="H110" s="254">
        <f t="shared" si="7"/>
        <v>0</v>
      </c>
    </row>
    <row r="111" spans="1:8" ht="13.5">
      <c r="A111" s="456"/>
      <c r="B111" s="457"/>
      <c r="C111" s="263" t="s">
        <v>276</v>
      </c>
      <c r="D111" s="104">
        <f t="shared" si="8"/>
        <v>0</v>
      </c>
      <c r="E111" s="2">
        <f t="shared" si="8"/>
        <v>0</v>
      </c>
      <c r="F111" s="2">
        <f t="shared" si="8"/>
        <v>0</v>
      </c>
      <c r="G111" s="129">
        <f t="shared" si="8"/>
        <v>0</v>
      </c>
      <c r="H111" s="254">
        <f t="shared" si="7"/>
        <v>0</v>
      </c>
    </row>
    <row r="112" spans="1:8" ht="13.5">
      <c r="A112" s="456"/>
      <c r="B112" s="457"/>
      <c r="C112" s="263" t="s">
        <v>277</v>
      </c>
      <c r="D112" s="104">
        <f t="shared" si="8"/>
        <v>0</v>
      </c>
      <c r="E112" s="2">
        <f t="shared" si="8"/>
        <v>0</v>
      </c>
      <c r="F112" s="2">
        <f t="shared" si="8"/>
        <v>0</v>
      </c>
      <c r="G112" s="129">
        <f t="shared" si="8"/>
        <v>0</v>
      </c>
      <c r="H112" s="254">
        <f t="shared" si="7"/>
        <v>0</v>
      </c>
    </row>
    <row r="113" spans="1:8" ht="13.5">
      <c r="A113" s="456"/>
      <c r="B113" s="457"/>
      <c r="C113" s="263" t="s">
        <v>278</v>
      </c>
      <c r="D113" s="104">
        <f t="shared" si="8"/>
        <v>0</v>
      </c>
      <c r="E113" s="2">
        <f t="shared" si="8"/>
        <v>0</v>
      </c>
      <c r="F113" s="2">
        <f t="shared" si="8"/>
        <v>0</v>
      </c>
      <c r="G113" s="129">
        <f t="shared" si="8"/>
        <v>0</v>
      </c>
      <c r="H113" s="254">
        <f t="shared" si="7"/>
        <v>0</v>
      </c>
    </row>
    <row r="114" spans="1:8" ht="14.25" thickBot="1">
      <c r="A114" s="456"/>
      <c r="B114" s="457"/>
      <c r="C114" s="265" t="s">
        <v>279</v>
      </c>
      <c r="D114" s="251">
        <f t="shared" si="8"/>
        <v>0</v>
      </c>
      <c r="E114" s="252">
        <f t="shared" si="8"/>
        <v>0</v>
      </c>
      <c r="F114" s="252">
        <f t="shared" si="8"/>
        <v>0</v>
      </c>
      <c r="G114" s="220">
        <f t="shared" si="8"/>
        <v>0</v>
      </c>
      <c r="H114" s="256">
        <f t="shared" si="7"/>
        <v>0</v>
      </c>
    </row>
    <row r="115" spans="1:8" ht="14.25" thickBot="1">
      <c r="A115" s="458"/>
      <c r="B115" s="459"/>
      <c r="C115" s="266" t="s">
        <v>280</v>
      </c>
      <c r="D115" s="260">
        <f>COUNTA(D$4:D$51)-SUM(D88:D114)</f>
        <v>4</v>
      </c>
      <c r="E115" s="258">
        <f>COUNTA(E$4:E$51)-SUM(E88:E114)</f>
        <v>0</v>
      </c>
      <c r="F115" s="258">
        <f>COUNTA(F$4:F$51)-SUM(F88:F114)</f>
        <v>0</v>
      </c>
      <c r="G115" s="261">
        <f>COUNTA(G$4:G$51)-SUM(G88:G114)</f>
        <v>0</v>
      </c>
      <c r="H115" s="259">
        <f t="shared" si="7"/>
        <v>4</v>
      </c>
    </row>
    <row r="116" spans="3:7" ht="13.5">
      <c r="C116" s="257"/>
      <c r="D116" s="128"/>
      <c r="E116" s="128"/>
      <c r="F116" s="128"/>
      <c r="G116" s="128"/>
    </row>
    <row r="117" spans="3:7" ht="13.5">
      <c r="C117" s="257"/>
      <c r="D117" s="128"/>
      <c r="E117" s="128"/>
      <c r="F117" s="128"/>
      <c r="G117" s="128"/>
    </row>
    <row r="118" spans="3:7" ht="13.5">
      <c r="C118" s="257"/>
      <c r="D118" s="128"/>
      <c r="E118" s="128"/>
      <c r="F118" s="128"/>
      <c r="G118" s="128"/>
    </row>
    <row r="119" spans="3:7" ht="13.5">
      <c r="C119" s="257"/>
      <c r="D119" s="128"/>
      <c r="E119" s="128"/>
      <c r="F119" s="128"/>
      <c r="G119" s="128"/>
    </row>
    <row r="120" spans="3:7" ht="13.5">
      <c r="C120" s="257"/>
      <c r="D120" s="128"/>
      <c r="E120" s="128"/>
      <c r="F120" s="128"/>
      <c r="G120" s="128"/>
    </row>
    <row r="121" spans="3:7" ht="13.5">
      <c r="C121" s="257"/>
      <c r="D121" s="128"/>
      <c r="E121" s="128"/>
      <c r="F121" s="128"/>
      <c r="G121" s="128"/>
    </row>
  </sheetData>
  <sheetProtection/>
  <mergeCells count="27">
    <mergeCell ref="V2:V3"/>
    <mergeCell ref="H86:H87"/>
    <mergeCell ref="D86:D87"/>
    <mergeCell ref="E86:E87"/>
    <mergeCell ref="F86:F87"/>
    <mergeCell ref="G86:G87"/>
    <mergeCell ref="G2:G3"/>
    <mergeCell ref="E60:G72"/>
    <mergeCell ref="A88:B115"/>
    <mergeCell ref="X1:AG1"/>
    <mergeCell ref="X2:AG2"/>
    <mergeCell ref="J2:K2"/>
    <mergeCell ref="L2:M2"/>
    <mergeCell ref="N2:O2"/>
    <mergeCell ref="R2:R3"/>
    <mergeCell ref="S2:S3"/>
    <mergeCell ref="U2:U3"/>
    <mergeCell ref="X3:AG3"/>
    <mergeCell ref="A2:A3"/>
    <mergeCell ref="P2:Q2"/>
    <mergeCell ref="H2:I2"/>
    <mergeCell ref="T2:T3"/>
    <mergeCell ref="B2:B3"/>
    <mergeCell ref="C2:C3"/>
    <mergeCell ref="D2:D3"/>
    <mergeCell ref="E2:E3"/>
    <mergeCell ref="F2:F3"/>
  </mergeCells>
  <printOptions/>
  <pageMargins left="0.34" right="0.36" top="0.984251968503937" bottom="0.984251968503937" header="0.5118110236220472" footer="0.5118110236220472"/>
  <pageSetup fitToHeight="1" fitToWidth="1" horizontalDpi="600" verticalDpi="600" orientation="portrait" paperSize="9" scale="47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G27"/>
  <sheetViews>
    <sheetView zoomScale="75" zoomScaleNormal="75" workbookViewId="0" topLeftCell="A1">
      <selection activeCell="E8" sqref="E8"/>
    </sheetView>
  </sheetViews>
  <sheetFormatPr defaultColWidth="9.00390625" defaultRowHeight="13.5"/>
  <cols>
    <col min="1" max="1" width="10.75390625" style="0" customWidth="1"/>
    <col min="3" max="5" width="8.625" style="0" customWidth="1"/>
    <col min="6" max="6" width="12.375" style="0" customWidth="1"/>
    <col min="7" max="7" width="51.75390625" style="0" customWidth="1"/>
  </cols>
  <sheetData>
    <row r="1" ht="21">
      <c r="A1" s="39" t="s">
        <v>26</v>
      </c>
    </row>
    <row r="2" spans="1:7" ht="13.5">
      <c r="A2" s="41" t="s">
        <v>50</v>
      </c>
      <c r="B2" s="41" t="s">
        <v>9</v>
      </c>
      <c r="C2" s="54" t="s">
        <v>16</v>
      </c>
      <c r="D2" s="37" t="s">
        <v>8</v>
      </c>
      <c r="E2" s="2" t="s">
        <v>15</v>
      </c>
      <c r="F2" s="37" t="s">
        <v>21</v>
      </c>
      <c r="G2" s="2" t="s">
        <v>27</v>
      </c>
    </row>
    <row r="3" spans="1:7" ht="13.5">
      <c r="A3" s="41">
        <v>1</v>
      </c>
      <c r="B3" s="40">
        <v>2</v>
      </c>
      <c r="C3" s="55" t="s">
        <v>0</v>
      </c>
      <c r="D3" s="38"/>
      <c r="E3" s="1">
        <f>IF(D3="",F3*60,D3*60)</f>
        <v>600</v>
      </c>
      <c r="F3" s="38">
        <v>10</v>
      </c>
      <c r="G3" s="1" t="s">
        <v>49</v>
      </c>
    </row>
    <row r="4" spans="1:7" ht="13.5">
      <c r="A4" s="41"/>
      <c r="B4" s="40"/>
      <c r="C4" s="55" t="s">
        <v>32</v>
      </c>
      <c r="D4" s="38">
        <v>5</v>
      </c>
      <c r="E4" s="1">
        <f aca="true" t="shared" si="0" ref="E4:E19">IF(D4="",F4*60,D4*60)</f>
        <v>300</v>
      </c>
      <c r="F4" s="38">
        <v>10</v>
      </c>
      <c r="G4" s="1" t="s">
        <v>56</v>
      </c>
    </row>
    <row r="5" spans="1:7" ht="13.5">
      <c r="A5" s="41"/>
      <c r="B5" s="40"/>
      <c r="C5" s="55" t="s">
        <v>33</v>
      </c>
      <c r="D5" s="38">
        <v>3</v>
      </c>
      <c r="E5" s="1">
        <f t="shared" si="0"/>
        <v>180</v>
      </c>
      <c r="F5" s="38">
        <v>10</v>
      </c>
      <c r="G5" s="1" t="s">
        <v>55</v>
      </c>
    </row>
    <row r="6" spans="1:7" ht="13.5">
      <c r="A6" s="41"/>
      <c r="B6" s="40"/>
      <c r="C6" s="55" t="s">
        <v>34</v>
      </c>
      <c r="D6" s="38">
        <v>3</v>
      </c>
      <c r="E6" s="1">
        <f t="shared" si="0"/>
        <v>180</v>
      </c>
      <c r="F6" s="38">
        <v>10</v>
      </c>
      <c r="G6" s="1" t="s">
        <v>61</v>
      </c>
    </row>
    <row r="7" spans="1:7" ht="13.5">
      <c r="A7" s="41">
        <v>1</v>
      </c>
      <c r="B7" s="40">
        <v>7</v>
      </c>
      <c r="C7" s="55" t="s">
        <v>1</v>
      </c>
      <c r="D7" s="38">
        <v>3</v>
      </c>
      <c r="E7" s="1">
        <f t="shared" si="0"/>
        <v>180</v>
      </c>
      <c r="F7" s="38">
        <v>10</v>
      </c>
      <c r="G7" s="1" t="s">
        <v>28</v>
      </c>
    </row>
    <row r="8" spans="1:7" ht="13.5">
      <c r="A8" s="41"/>
      <c r="B8" s="40"/>
      <c r="C8" s="55" t="s">
        <v>35</v>
      </c>
      <c r="D8" s="38"/>
      <c r="E8" s="1">
        <f t="shared" si="0"/>
        <v>600</v>
      </c>
      <c r="F8" s="38">
        <v>10</v>
      </c>
      <c r="G8" s="1" t="s">
        <v>57</v>
      </c>
    </row>
    <row r="9" spans="1:7" ht="13.5">
      <c r="A9" s="41"/>
      <c r="B9" s="40"/>
      <c r="C9" s="55" t="s">
        <v>36</v>
      </c>
      <c r="D9" s="38"/>
      <c r="E9" s="1">
        <f t="shared" si="0"/>
        <v>600</v>
      </c>
      <c r="F9" s="38">
        <v>10</v>
      </c>
      <c r="G9" s="1" t="s">
        <v>58</v>
      </c>
    </row>
    <row r="10" spans="1:7" ht="13.5">
      <c r="A10" s="41">
        <v>1</v>
      </c>
      <c r="B10" s="40">
        <v>1</v>
      </c>
      <c r="C10" s="55" t="s">
        <v>37</v>
      </c>
      <c r="D10" s="38"/>
      <c r="E10" s="1">
        <f t="shared" si="0"/>
        <v>600</v>
      </c>
      <c r="F10" s="38">
        <v>10</v>
      </c>
      <c r="G10" s="1" t="s">
        <v>59</v>
      </c>
    </row>
    <row r="11" spans="1:7" ht="13.5">
      <c r="A11" s="41"/>
      <c r="B11" s="40"/>
      <c r="C11" s="55" t="s">
        <v>38</v>
      </c>
      <c r="D11" s="38"/>
      <c r="E11" s="1">
        <f t="shared" si="0"/>
        <v>600</v>
      </c>
      <c r="F11" s="38">
        <v>10</v>
      </c>
      <c r="G11" s="1" t="s">
        <v>60</v>
      </c>
    </row>
    <row r="12" spans="1:7" ht="13.5">
      <c r="A12" s="41"/>
      <c r="B12" s="40"/>
      <c r="C12" s="55" t="s">
        <v>39</v>
      </c>
      <c r="D12" s="38">
        <v>3</v>
      </c>
      <c r="E12" s="1">
        <f t="shared" si="0"/>
        <v>180</v>
      </c>
      <c r="F12" s="38">
        <v>10</v>
      </c>
      <c r="G12" s="1" t="s">
        <v>62</v>
      </c>
    </row>
    <row r="13" spans="1:7" ht="13.5">
      <c r="A13" s="41">
        <v>1</v>
      </c>
      <c r="B13" s="40" t="s">
        <v>68</v>
      </c>
      <c r="C13" s="55" t="s">
        <v>40</v>
      </c>
      <c r="D13" s="38">
        <v>3</v>
      </c>
      <c r="E13" s="1">
        <f t="shared" si="0"/>
        <v>180</v>
      </c>
      <c r="F13" s="38">
        <v>10</v>
      </c>
      <c r="G13" s="1" t="s">
        <v>51</v>
      </c>
    </row>
    <row r="14" spans="1:7" ht="13.5">
      <c r="A14" s="41"/>
      <c r="B14" s="40"/>
      <c r="C14" s="55" t="s">
        <v>2</v>
      </c>
      <c r="D14" s="38">
        <v>2</v>
      </c>
      <c r="E14" s="1">
        <f t="shared" si="0"/>
        <v>120</v>
      </c>
      <c r="F14" s="38">
        <v>10</v>
      </c>
      <c r="G14" s="1" t="s">
        <v>52</v>
      </c>
    </row>
    <row r="15" spans="1:7" ht="13.5">
      <c r="A15" s="41"/>
      <c r="B15" s="40"/>
      <c r="C15" s="55" t="s">
        <v>41</v>
      </c>
      <c r="D15" s="38">
        <v>2</v>
      </c>
      <c r="E15" s="1">
        <f t="shared" si="0"/>
        <v>120</v>
      </c>
      <c r="F15" s="38">
        <v>10</v>
      </c>
      <c r="G15" s="1" t="s">
        <v>53</v>
      </c>
    </row>
    <row r="16" spans="1:7" ht="13.5">
      <c r="A16" s="41"/>
      <c r="B16" s="40"/>
      <c r="C16" s="55" t="s">
        <v>42</v>
      </c>
      <c r="D16" s="38">
        <v>1</v>
      </c>
      <c r="E16" s="1">
        <f t="shared" si="0"/>
        <v>60</v>
      </c>
      <c r="F16" s="38">
        <v>10</v>
      </c>
      <c r="G16" s="1" t="s">
        <v>53</v>
      </c>
    </row>
    <row r="17" spans="1:7" ht="13.5">
      <c r="A17" s="41"/>
      <c r="B17" s="40"/>
      <c r="C17" s="55" t="s">
        <v>3</v>
      </c>
      <c r="D17" s="38">
        <v>1</v>
      </c>
      <c r="E17" s="1">
        <f t="shared" si="0"/>
        <v>60</v>
      </c>
      <c r="F17" s="38">
        <v>10</v>
      </c>
      <c r="G17" s="1" t="s">
        <v>54</v>
      </c>
    </row>
    <row r="18" spans="1:7" ht="13.5">
      <c r="A18" s="41">
        <v>1</v>
      </c>
      <c r="B18" s="40">
        <v>3</v>
      </c>
      <c r="C18" s="55" t="s">
        <v>43</v>
      </c>
      <c r="D18" s="38">
        <v>4</v>
      </c>
      <c r="E18" s="1">
        <f t="shared" si="0"/>
        <v>240</v>
      </c>
      <c r="F18" s="38">
        <v>10</v>
      </c>
      <c r="G18" s="292" t="s">
        <v>283</v>
      </c>
    </row>
    <row r="19" spans="1:7" ht="13.5">
      <c r="A19" s="41"/>
      <c r="B19" s="40"/>
      <c r="C19" s="55" t="s">
        <v>44</v>
      </c>
      <c r="D19" s="38">
        <v>2</v>
      </c>
      <c r="E19" s="1">
        <f t="shared" si="0"/>
        <v>120</v>
      </c>
      <c r="F19" s="38">
        <v>10</v>
      </c>
      <c r="G19" s="1" t="s">
        <v>29</v>
      </c>
    </row>
    <row r="20" spans="1:7" ht="13.5">
      <c r="A20" s="41">
        <v>1</v>
      </c>
      <c r="B20" s="40">
        <v>4</v>
      </c>
      <c r="C20" s="55" t="s">
        <v>4</v>
      </c>
      <c r="D20" s="38">
        <v>3</v>
      </c>
      <c r="E20" s="1">
        <f>IF(D20="",F20*60,D20*60)</f>
        <v>180</v>
      </c>
      <c r="F20" s="38">
        <v>10</v>
      </c>
      <c r="G20" s="1" t="s">
        <v>29</v>
      </c>
    </row>
    <row r="21" ht="13.5">
      <c r="F21" t="s">
        <v>30</v>
      </c>
    </row>
    <row r="22" ht="13.5">
      <c r="F22" t="s">
        <v>31</v>
      </c>
    </row>
    <row r="24" ht="13.5">
      <c r="A24" t="s">
        <v>23</v>
      </c>
    </row>
    <row r="25" ht="13.5">
      <c r="A25" t="s">
        <v>24</v>
      </c>
    </row>
    <row r="26" ht="13.5">
      <c r="A26" t="s">
        <v>22</v>
      </c>
    </row>
    <row r="27" ht="13.5">
      <c r="A27" t="s">
        <v>25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54"/>
  <sheetViews>
    <sheetView view="pageBreakPreview" zoomScale="75" zoomScaleNormal="50" zoomScaleSheetLayoutView="75" workbookViewId="0" topLeftCell="A1">
      <selection activeCell="B24" sqref="B24"/>
    </sheetView>
  </sheetViews>
  <sheetFormatPr defaultColWidth="9.00390625" defaultRowHeight="13.5"/>
  <cols>
    <col min="1" max="10" width="9.625" style="0" customWidth="1"/>
    <col min="11" max="11" width="1.75390625" style="0" customWidth="1"/>
    <col min="12" max="13" width="9.625" style="0" customWidth="1"/>
  </cols>
  <sheetData>
    <row r="1" ht="24.75">
      <c r="A1" s="148" t="s">
        <v>359</v>
      </c>
    </row>
    <row r="2" ht="18.75">
      <c r="A2" s="3"/>
    </row>
    <row r="3" spans="1:10" ht="24" customHeight="1">
      <c r="A3" s="149" t="s">
        <v>233</v>
      </c>
      <c r="B3" s="150"/>
      <c r="D3" s="151" t="s">
        <v>234</v>
      </c>
      <c r="E3" s="151"/>
      <c r="F3" s="151"/>
      <c r="J3" s="151" t="s">
        <v>235</v>
      </c>
    </row>
    <row r="4" spans="1:3" ht="19.5" thickBot="1">
      <c r="A4" s="3"/>
      <c r="C4" s="152"/>
    </row>
    <row r="5" spans="1:15" ht="21.75" thickBot="1">
      <c r="A5" s="487" t="s">
        <v>102</v>
      </c>
      <c r="B5" s="488"/>
      <c r="C5" s="488"/>
      <c r="D5" s="488"/>
      <c r="E5" s="488"/>
      <c r="F5" s="488"/>
      <c r="G5" s="488"/>
      <c r="H5" s="488"/>
      <c r="I5" s="488"/>
      <c r="J5" s="489"/>
      <c r="K5" s="153"/>
      <c r="L5" s="497" t="s">
        <v>103</v>
      </c>
      <c r="M5" s="498"/>
      <c r="N5" s="498"/>
      <c r="O5" s="499"/>
    </row>
    <row r="6" spans="1:15" ht="18.75" customHeight="1">
      <c r="A6" s="485" t="s">
        <v>48</v>
      </c>
      <c r="B6" s="490"/>
      <c r="C6" s="491" t="s">
        <v>107</v>
      </c>
      <c r="D6" s="492"/>
      <c r="E6" s="491" t="s">
        <v>108</v>
      </c>
      <c r="F6" s="492"/>
      <c r="G6" s="491" t="s">
        <v>109</v>
      </c>
      <c r="H6" s="490"/>
      <c r="I6" s="491" t="s">
        <v>110</v>
      </c>
      <c r="J6" s="486"/>
      <c r="K6" s="154"/>
      <c r="L6" s="485" t="s">
        <v>110</v>
      </c>
      <c r="M6" s="486"/>
      <c r="N6" s="485" t="s">
        <v>105</v>
      </c>
      <c r="O6" s="486"/>
    </row>
    <row r="7" spans="1:15" s="44" customFormat="1" ht="19.5" customHeight="1" thickBot="1">
      <c r="A7" s="155" t="s">
        <v>10</v>
      </c>
      <c r="B7" s="156" t="s">
        <v>11</v>
      </c>
      <c r="C7" s="157" t="s">
        <v>10</v>
      </c>
      <c r="D7" s="156" t="s">
        <v>11</v>
      </c>
      <c r="E7" s="157" t="s">
        <v>10</v>
      </c>
      <c r="F7" s="156" t="s">
        <v>11</v>
      </c>
      <c r="G7" s="157" t="s">
        <v>10</v>
      </c>
      <c r="H7" s="156" t="s">
        <v>11</v>
      </c>
      <c r="I7" s="158" t="s">
        <v>10</v>
      </c>
      <c r="J7" s="159" t="s">
        <v>11</v>
      </c>
      <c r="K7" s="160"/>
      <c r="L7" s="155" t="s">
        <v>10</v>
      </c>
      <c r="M7" s="159" t="s">
        <v>11</v>
      </c>
      <c r="N7" s="155" t="s">
        <v>10</v>
      </c>
      <c r="O7" s="159" t="s">
        <v>11</v>
      </c>
    </row>
    <row r="8" spans="1:15" s="44" customFormat="1" ht="30" customHeight="1">
      <c r="A8" s="161"/>
      <c r="B8" s="162"/>
      <c r="C8" s="163"/>
      <c r="D8" s="162"/>
      <c r="E8" s="163"/>
      <c r="F8" s="162"/>
      <c r="G8" s="163"/>
      <c r="H8" s="162"/>
      <c r="I8" s="164"/>
      <c r="J8" s="165"/>
      <c r="K8" s="166"/>
      <c r="L8" s="164"/>
      <c r="M8" s="165"/>
      <c r="N8" s="167"/>
      <c r="O8" s="168"/>
    </row>
    <row r="9" spans="1:15" s="44" customFormat="1" ht="30" customHeight="1">
      <c r="A9" s="169"/>
      <c r="B9" s="170"/>
      <c r="C9" s="171"/>
      <c r="D9" s="170"/>
      <c r="E9" s="171"/>
      <c r="F9" s="170"/>
      <c r="G9" s="171"/>
      <c r="H9" s="162"/>
      <c r="I9" s="172"/>
      <c r="J9" s="173"/>
      <c r="K9" s="166"/>
      <c r="L9" s="172"/>
      <c r="M9" s="173"/>
      <c r="N9" s="169"/>
      <c r="O9" s="173"/>
    </row>
    <row r="10" spans="1:15" s="44" customFormat="1" ht="30" customHeight="1">
      <c r="A10" s="169"/>
      <c r="B10" s="170"/>
      <c r="C10" s="171"/>
      <c r="D10" s="170"/>
      <c r="E10" s="171"/>
      <c r="F10" s="170"/>
      <c r="G10" s="171"/>
      <c r="H10" s="162"/>
      <c r="I10" s="172"/>
      <c r="J10" s="173"/>
      <c r="K10" s="166"/>
      <c r="L10" s="172"/>
      <c r="M10" s="173"/>
      <c r="N10" s="169"/>
      <c r="O10" s="173"/>
    </row>
    <row r="11" spans="1:15" s="44" customFormat="1" ht="30" customHeight="1">
      <c r="A11" s="169"/>
      <c r="B11" s="170"/>
      <c r="C11" s="171"/>
      <c r="D11" s="170"/>
      <c r="E11" s="171"/>
      <c r="F11" s="170"/>
      <c r="G11" s="171"/>
      <c r="H11" s="162"/>
      <c r="I11" s="172"/>
      <c r="J11" s="173"/>
      <c r="K11" s="166"/>
      <c r="L11" s="172"/>
      <c r="M11" s="173"/>
      <c r="N11" s="479"/>
      <c r="O11" s="480"/>
    </row>
    <row r="12" spans="1:15" s="44" customFormat="1" ht="30" customHeight="1">
      <c r="A12" s="169"/>
      <c r="B12" s="170"/>
      <c r="C12" s="171"/>
      <c r="D12" s="170"/>
      <c r="E12" s="171"/>
      <c r="F12" s="170"/>
      <c r="G12" s="171"/>
      <c r="H12" s="162"/>
      <c r="I12" s="172"/>
      <c r="J12" s="173"/>
      <c r="K12" s="166"/>
      <c r="L12" s="172"/>
      <c r="M12" s="173"/>
      <c r="N12" s="481"/>
      <c r="O12" s="482"/>
    </row>
    <row r="13" spans="1:15" s="44" customFormat="1" ht="30" customHeight="1">
      <c r="A13" s="169"/>
      <c r="B13" s="170"/>
      <c r="C13" s="171"/>
      <c r="D13" s="170"/>
      <c r="E13" s="171"/>
      <c r="F13" s="170"/>
      <c r="G13" s="171"/>
      <c r="H13" s="162"/>
      <c r="I13" s="172"/>
      <c r="J13" s="173"/>
      <c r="K13" s="166"/>
      <c r="L13" s="172"/>
      <c r="M13" s="173"/>
      <c r="N13" s="481"/>
      <c r="O13" s="482"/>
    </row>
    <row r="14" spans="1:15" s="44" customFormat="1" ht="30" customHeight="1">
      <c r="A14" s="169"/>
      <c r="B14" s="170"/>
      <c r="C14" s="171"/>
      <c r="D14" s="170"/>
      <c r="E14" s="171"/>
      <c r="F14" s="170"/>
      <c r="G14" s="171"/>
      <c r="H14" s="162"/>
      <c r="I14" s="172"/>
      <c r="J14" s="173"/>
      <c r="K14" s="166"/>
      <c r="L14" s="172"/>
      <c r="M14" s="173"/>
      <c r="N14" s="481"/>
      <c r="O14" s="482"/>
    </row>
    <row r="15" spans="1:15" s="44" customFormat="1" ht="30" customHeight="1">
      <c r="A15" s="169"/>
      <c r="B15" s="170"/>
      <c r="C15" s="171"/>
      <c r="D15" s="170"/>
      <c r="E15" s="171"/>
      <c r="F15" s="170"/>
      <c r="G15" s="171"/>
      <c r="H15" s="162"/>
      <c r="I15" s="172"/>
      <c r="J15" s="173"/>
      <c r="K15" s="166"/>
      <c r="L15" s="172"/>
      <c r="M15" s="173"/>
      <c r="N15" s="481"/>
      <c r="O15" s="482"/>
    </row>
    <row r="16" spans="1:15" s="44" customFormat="1" ht="30" customHeight="1">
      <c r="A16" s="169"/>
      <c r="B16" s="170"/>
      <c r="C16" s="171"/>
      <c r="D16" s="170"/>
      <c r="E16" s="171"/>
      <c r="F16" s="170"/>
      <c r="G16" s="493"/>
      <c r="H16" s="494"/>
      <c r="I16" s="172"/>
      <c r="J16" s="170"/>
      <c r="K16" s="174"/>
      <c r="L16" s="169"/>
      <c r="M16" s="170"/>
      <c r="N16" s="481"/>
      <c r="O16" s="482"/>
    </row>
    <row r="17" spans="1:15" s="44" customFormat="1" ht="30" customHeight="1" thickBot="1">
      <c r="A17" s="175"/>
      <c r="B17" s="176"/>
      <c r="C17" s="177"/>
      <c r="D17" s="176"/>
      <c r="E17" s="177"/>
      <c r="F17" s="176"/>
      <c r="G17" s="495"/>
      <c r="H17" s="496"/>
      <c r="I17" s="250"/>
      <c r="J17" s="176"/>
      <c r="K17" s="174"/>
      <c r="L17" s="175"/>
      <c r="M17" s="176"/>
      <c r="N17" s="483"/>
      <c r="O17" s="484"/>
    </row>
    <row r="18" spans="1:15" ht="13.5">
      <c r="A18" s="178" t="s">
        <v>106</v>
      </c>
      <c r="B18" s="179"/>
      <c r="C18" s="180" t="s">
        <v>106</v>
      </c>
      <c r="D18" s="179"/>
      <c r="E18" s="180" t="s">
        <v>106</v>
      </c>
      <c r="F18" s="179"/>
      <c r="G18" s="180" t="s">
        <v>106</v>
      </c>
      <c r="H18" s="179"/>
      <c r="I18" s="180" t="s">
        <v>106</v>
      </c>
      <c r="J18" s="181"/>
      <c r="L18" s="178" t="s">
        <v>106</v>
      </c>
      <c r="M18" s="181"/>
      <c r="N18" s="178" t="s">
        <v>106</v>
      </c>
      <c r="O18" s="181"/>
    </row>
    <row r="19" spans="1:15" ht="30" customHeight="1" thickBot="1">
      <c r="A19" s="182"/>
      <c r="B19" s="183"/>
      <c r="C19" s="184"/>
      <c r="D19" s="183"/>
      <c r="E19" s="187"/>
      <c r="F19" s="187"/>
      <c r="G19" s="184"/>
      <c r="H19" s="183"/>
      <c r="I19" s="184"/>
      <c r="J19" s="185"/>
      <c r="L19" s="182"/>
      <c r="M19" s="185"/>
      <c r="N19" s="182"/>
      <c r="O19" s="185"/>
    </row>
    <row r="20" spans="2:3" ht="14.25">
      <c r="B20" s="186" t="s">
        <v>104</v>
      </c>
      <c r="C20" t="s">
        <v>386</v>
      </c>
    </row>
    <row r="21" ht="14.25">
      <c r="C21" t="s">
        <v>387</v>
      </c>
    </row>
    <row r="22" ht="13.5">
      <c r="C22" t="s">
        <v>391</v>
      </c>
    </row>
    <row r="23" ht="13.5">
      <c r="C23" t="s">
        <v>385</v>
      </c>
    </row>
    <row r="24" ht="13.5">
      <c r="C24" t="s">
        <v>384</v>
      </c>
    </row>
    <row r="25" ht="14.25">
      <c r="C25" t="s">
        <v>388</v>
      </c>
    </row>
    <row r="30" ht="24.75">
      <c r="A30" s="148" t="str">
        <f>A1</f>
        <v>全日本Ｆ３Ｋ大会　２００６　第３戦　ジャッジペーパー</v>
      </c>
    </row>
    <row r="31" ht="18.75">
      <c r="A31" s="3"/>
    </row>
    <row r="32" spans="1:10" ht="24" customHeight="1">
      <c r="A32" s="149" t="s">
        <v>233</v>
      </c>
      <c r="B32" s="150"/>
      <c r="D32" s="151" t="s">
        <v>234</v>
      </c>
      <c r="E32" s="151"/>
      <c r="F32" s="151"/>
      <c r="J32" s="151" t="s">
        <v>235</v>
      </c>
    </row>
    <row r="33" spans="1:3" ht="19.5" thickBot="1">
      <c r="A33" s="3"/>
      <c r="C33" s="152"/>
    </row>
    <row r="34" spans="1:15" ht="21.75" thickBot="1">
      <c r="A34" s="487" t="s">
        <v>102</v>
      </c>
      <c r="B34" s="488"/>
      <c r="C34" s="488"/>
      <c r="D34" s="488"/>
      <c r="E34" s="488"/>
      <c r="F34" s="488"/>
      <c r="G34" s="488"/>
      <c r="H34" s="488"/>
      <c r="I34" s="488"/>
      <c r="J34" s="489"/>
      <c r="K34" s="153"/>
      <c r="L34" s="497" t="s">
        <v>103</v>
      </c>
      <c r="M34" s="498"/>
      <c r="N34" s="498"/>
      <c r="O34" s="499"/>
    </row>
    <row r="35" spans="1:15" ht="18.75" customHeight="1">
      <c r="A35" s="485" t="s">
        <v>48</v>
      </c>
      <c r="B35" s="490"/>
      <c r="C35" s="491" t="s">
        <v>107</v>
      </c>
      <c r="D35" s="492"/>
      <c r="E35" s="491" t="s">
        <v>108</v>
      </c>
      <c r="F35" s="492"/>
      <c r="G35" s="491" t="s">
        <v>109</v>
      </c>
      <c r="H35" s="490"/>
      <c r="I35" s="491" t="s">
        <v>110</v>
      </c>
      <c r="J35" s="486"/>
      <c r="K35" s="154"/>
      <c r="L35" s="485" t="s">
        <v>110</v>
      </c>
      <c r="M35" s="486"/>
      <c r="N35" s="485" t="s">
        <v>105</v>
      </c>
      <c r="O35" s="486"/>
    </row>
    <row r="36" spans="1:15" s="44" customFormat="1" ht="19.5" customHeight="1" thickBot="1">
      <c r="A36" s="155" t="s">
        <v>10</v>
      </c>
      <c r="B36" s="156" t="s">
        <v>11</v>
      </c>
      <c r="C36" s="157" t="s">
        <v>10</v>
      </c>
      <c r="D36" s="156" t="s">
        <v>11</v>
      </c>
      <c r="E36" s="157" t="s">
        <v>10</v>
      </c>
      <c r="F36" s="156" t="s">
        <v>11</v>
      </c>
      <c r="G36" s="157" t="s">
        <v>10</v>
      </c>
      <c r="H36" s="156" t="s">
        <v>11</v>
      </c>
      <c r="I36" s="158" t="s">
        <v>10</v>
      </c>
      <c r="J36" s="159" t="s">
        <v>11</v>
      </c>
      <c r="K36" s="160"/>
      <c r="L36" s="155" t="s">
        <v>10</v>
      </c>
      <c r="M36" s="159" t="s">
        <v>11</v>
      </c>
      <c r="N36" s="155" t="s">
        <v>10</v>
      </c>
      <c r="O36" s="159" t="s">
        <v>11</v>
      </c>
    </row>
    <row r="37" spans="1:15" s="44" customFormat="1" ht="30" customHeight="1">
      <c r="A37" s="161"/>
      <c r="B37" s="162"/>
      <c r="C37" s="163"/>
      <c r="D37" s="162"/>
      <c r="E37" s="163"/>
      <c r="F37" s="162"/>
      <c r="G37" s="163"/>
      <c r="H37" s="162"/>
      <c r="I37" s="164"/>
      <c r="J37" s="165"/>
      <c r="K37" s="166"/>
      <c r="L37" s="164"/>
      <c r="M37" s="165"/>
      <c r="N37" s="167"/>
      <c r="O37" s="168"/>
    </row>
    <row r="38" spans="1:15" s="44" customFormat="1" ht="30" customHeight="1">
      <c r="A38" s="169"/>
      <c r="B38" s="170"/>
      <c r="C38" s="171"/>
      <c r="D38" s="170"/>
      <c r="E38" s="171"/>
      <c r="F38" s="170"/>
      <c r="G38" s="171"/>
      <c r="H38" s="162"/>
      <c r="I38" s="172"/>
      <c r="J38" s="173"/>
      <c r="K38" s="166"/>
      <c r="L38" s="172"/>
      <c r="M38" s="173"/>
      <c r="N38" s="169"/>
      <c r="O38" s="173"/>
    </row>
    <row r="39" spans="1:15" s="44" customFormat="1" ht="30" customHeight="1">
      <c r="A39" s="169"/>
      <c r="B39" s="170"/>
      <c r="C39" s="171"/>
      <c r="D39" s="170"/>
      <c r="E39" s="171"/>
      <c r="F39" s="170"/>
      <c r="G39" s="171"/>
      <c r="H39" s="162"/>
      <c r="I39" s="172"/>
      <c r="J39" s="173"/>
      <c r="K39" s="166"/>
      <c r="L39" s="172"/>
      <c r="M39" s="173"/>
      <c r="N39" s="169"/>
      <c r="O39" s="173"/>
    </row>
    <row r="40" spans="1:15" s="44" customFormat="1" ht="30" customHeight="1">
      <c r="A40" s="169"/>
      <c r="B40" s="170"/>
      <c r="C40" s="171"/>
      <c r="D40" s="170"/>
      <c r="E40" s="171"/>
      <c r="F40" s="170"/>
      <c r="G40" s="171"/>
      <c r="H40" s="162"/>
      <c r="I40" s="172"/>
      <c r="J40" s="173"/>
      <c r="K40" s="166"/>
      <c r="L40" s="172"/>
      <c r="M40" s="173"/>
      <c r="N40" s="479"/>
      <c r="O40" s="480"/>
    </row>
    <row r="41" spans="1:15" s="44" customFormat="1" ht="30" customHeight="1">
      <c r="A41" s="169"/>
      <c r="B41" s="170"/>
      <c r="C41" s="171"/>
      <c r="D41" s="170"/>
      <c r="E41" s="171"/>
      <c r="F41" s="170"/>
      <c r="G41" s="171"/>
      <c r="H41" s="162"/>
      <c r="I41" s="172"/>
      <c r="J41" s="173"/>
      <c r="K41" s="166"/>
      <c r="L41" s="172"/>
      <c r="M41" s="173"/>
      <c r="N41" s="481"/>
      <c r="O41" s="482"/>
    </row>
    <row r="42" spans="1:15" s="44" customFormat="1" ht="30" customHeight="1">
      <c r="A42" s="169"/>
      <c r="B42" s="170"/>
      <c r="C42" s="171"/>
      <c r="D42" s="170"/>
      <c r="E42" s="171"/>
      <c r="F42" s="170"/>
      <c r="G42" s="171"/>
      <c r="H42" s="162"/>
      <c r="I42" s="172"/>
      <c r="J42" s="173"/>
      <c r="K42" s="166"/>
      <c r="L42" s="172"/>
      <c r="M42" s="173"/>
      <c r="N42" s="481"/>
      <c r="O42" s="482"/>
    </row>
    <row r="43" spans="1:15" s="44" customFormat="1" ht="30" customHeight="1">
      <c r="A43" s="169"/>
      <c r="B43" s="170"/>
      <c r="C43" s="171"/>
      <c r="D43" s="170"/>
      <c r="E43" s="171"/>
      <c r="F43" s="170"/>
      <c r="G43" s="171"/>
      <c r="H43" s="162"/>
      <c r="I43" s="172"/>
      <c r="J43" s="173"/>
      <c r="K43" s="166"/>
      <c r="L43" s="172"/>
      <c r="M43" s="173"/>
      <c r="N43" s="481"/>
      <c r="O43" s="482"/>
    </row>
    <row r="44" spans="1:15" s="44" customFormat="1" ht="30" customHeight="1">
      <c r="A44" s="169"/>
      <c r="B44" s="170"/>
      <c r="C44" s="171"/>
      <c r="D44" s="170"/>
      <c r="E44" s="171"/>
      <c r="F44" s="170"/>
      <c r="G44" s="171"/>
      <c r="H44" s="162"/>
      <c r="I44" s="172"/>
      <c r="J44" s="173"/>
      <c r="K44" s="166"/>
      <c r="L44" s="172"/>
      <c r="M44" s="173"/>
      <c r="N44" s="481"/>
      <c r="O44" s="482"/>
    </row>
    <row r="45" spans="1:15" s="44" customFormat="1" ht="30" customHeight="1">
      <c r="A45" s="169"/>
      <c r="B45" s="170"/>
      <c r="C45" s="171"/>
      <c r="D45" s="170"/>
      <c r="E45" s="171"/>
      <c r="F45" s="170"/>
      <c r="G45" s="493"/>
      <c r="H45" s="494"/>
      <c r="I45" s="172"/>
      <c r="J45" s="170"/>
      <c r="K45" s="174"/>
      <c r="L45" s="169"/>
      <c r="M45" s="170"/>
      <c r="N45" s="481"/>
      <c r="O45" s="482"/>
    </row>
    <row r="46" spans="1:15" s="44" customFormat="1" ht="30" customHeight="1" thickBot="1">
      <c r="A46" s="175"/>
      <c r="B46" s="176"/>
      <c r="C46" s="177"/>
      <c r="D46" s="176"/>
      <c r="E46" s="177"/>
      <c r="F46" s="176"/>
      <c r="G46" s="495"/>
      <c r="H46" s="496"/>
      <c r="I46" s="250"/>
      <c r="J46" s="176"/>
      <c r="K46" s="174"/>
      <c r="L46" s="175"/>
      <c r="M46" s="176"/>
      <c r="N46" s="483"/>
      <c r="O46" s="484"/>
    </row>
    <row r="47" spans="1:15" ht="13.5">
      <c r="A47" s="178" t="s">
        <v>106</v>
      </c>
      <c r="B47" s="179"/>
      <c r="C47" s="180" t="s">
        <v>106</v>
      </c>
      <c r="D47" s="179"/>
      <c r="E47" s="180" t="s">
        <v>106</v>
      </c>
      <c r="F47" s="179"/>
      <c r="G47" s="180" t="s">
        <v>106</v>
      </c>
      <c r="H47" s="179"/>
      <c r="I47" s="180" t="s">
        <v>106</v>
      </c>
      <c r="J47" s="181"/>
      <c r="L47" s="178" t="s">
        <v>106</v>
      </c>
      <c r="M47" s="181"/>
      <c r="N47" s="178" t="s">
        <v>106</v>
      </c>
      <c r="O47" s="181"/>
    </row>
    <row r="48" spans="1:15" ht="30" customHeight="1" thickBot="1">
      <c r="A48" s="182"/>
      <c r="B48" s="183"/>
      <c r="C48" s="184"/>
      <c r="D48" s="183"/>
      <c r="E48" s="187"/>
      <c r="F48" s="187"/>
      <c r="G48" s="184"/>
      <c r="H48" s="183"/>
      <c r="I48" s="184"/>
      <c r="J48" s="185"/>
      <c r="L48" s="182"/>
      <c r="M48" s="185"/>
      <c r="N48" s="182"/>
      <c r="O48" s="185"/>
    </row>
    <row r="49" spans="2:3" ht="14.25">
      <c r="B49" s="186" t="str">
        <f>B20</f>
        <v>記入上の注意：</v>
      </c>
      <c r="C49" t="s">
        <v>386</v>
      </c>
    </row>
    <row r="50" ht="14.25">
      <c r="C50" t="s">
        <v>387</v>
      </c>
    </row>
    <row r="51" ht="13.5">
      <c r="C51" t="s">
        <v>391</v>
      </c>
    </row>
    <row r="52" ht="13.5">
      <c r="C52" t="s">
        <v>385</v>
      </c>
    </row>
    <row r="53" ht="13.5">
      <c r="C53" t="s">
        <v>384</v>
      </c>
    </row>
    <row r="54" ht="14.25">
      <c r="C54" t="s">
        <v>388</v>
      </c>
    </row>
  </sheetData>
  <mergeCells count="22">
    <mergeCell ref="I6:J6"/>
    <mergeCell ref="E35:F35"/>
    <mergeCell ref="A6:B6"/>
    <mergeCell ref="C6:D6"/>
    <mergeCell ref="E6:F6"/>
    <mergeCell ref="G6:H6"/>
    <mergeCell ref="L5:O5"/>
    <mergeCell ref="N6:O6"/>
    <mergeCell ref="N11:O17"/>
    <mergeCell ref="G35:H35"/>
    <mergeCell ref="I35:J35"/>
    <mergeCell ref="L6:M6"/>
    <mergeCell ref="G16:H17"/>
    <mergeCell ref="L34:O34"/>
    <mergeCell ref="N35:O35"/>
    <mergeCell ref="A5:J5"/>
    <mergeCell ref="N40:O46"/>
    <mergeCell ref="L35:M35"/>
    <mergeCell ref="A34:J34"/>
    <mergeCell ref="A35:B35"/>
    <mergeCell ref="C35:D35"/>
    <mergeCell ref="G45:H46"/>
  </mergeCells>
  <printOptions/>
  <pageMargins left="0.41" right="0.41" top="0.51" bottom="0.52" header="0.512" footer="0.51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37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B3"/>
    </sheetView>
  </sheetViews>
  <sheetFormatPr defaultColWidth="9.00390625" defaultRowHeight="13.5"/>
  <cols>
    <col min="1" max="1" width="5.625" style="44" bestFit="1" customWidth="1"/>
    <col min="2" max="2" width="12.625" style="44" bestFit="1" customWidth="1"/>
    <col min="3" max="3" width="5.625" style="308" bestFit="1" customWidth="1"/>
    <col min="4" max="4" width="7.75390625" style="309" bestFit="1" customWidth="1"/>
    <col min="5" max="5" width="5.625" style="308" bestFit="1" customWidth="1"/>
    <col min="6" max="6" width="7.75390625" style="309" bestFit="1" customWidth="1"/>
    <col min="7" max="7" width="5.625" style="308" bestFit="1" customWidth="1"/>
    <col min="8" max="8" width="7.75390625" style="309" bestFit="1" customWidth="1"/>
    <col min="9" max="9" width="9.25390625" style="308" bestFit="1" customWidth="1"/>
    <col min="10" max="10" width="9.25390625" style="309" bestFit="1" customWidth="1"/>
    <col min="11" max="16384" width="9.00390625" style="44" customWidth="1"/>
  </cols>
  <sheetData>
    <row r="1" spans="1:10" ht="13.5">
      <c r="A1" s="505" t="s">
        <v>5</v>
      </c>
      <c r="B1" s="505" t="s">
        <v>76</v>
      </c>
      <c r="C1" s="502" t="s">
        <v>325</v>
      </c>
      <c r="D1" s="503"/>
      <c r="E1" s="503"/>
      <c r="F1" s="503"/>
      <c r="G1" s="503"/>
      <c r="H1" s="503"/>
      <c r="I1" s="503"/>
      <c r="J1" s="504"/>
    </row>
    <row r="2" spans="1:10" ht="13.5">
      <c r="A2" s="506"/>
      <c r="B2" s="506"/>
      <c r="C2" s="508" t="s">
        <v>323</v>
      </c>
      <c r="D2" s="508"/>
      <c r="E2" s="508" t="s">
        <v>324</v>
      </c>
      <c r="F2" s="508"/>
      <c r="G2" s="508" t="s">
        <v>284</v>
      </c>
      <c r="H2" s="508"/>
      <c r="I2" s="509" t="s">
        <v>81</v>
      </c>
      <c r="J2" s="500" t="s">
        <v>82</v>
      </c>
    </row>
    <row r="3" spans="1:10" ht="13.5">
      <c r="A3" s="507"/>
      <c r="B3" s="507"/>
      <c r="C3" s="310" t="s">
        <v>12</v>
      </c>
      <c r="D3" s="311" t="s">
        <v>86</v>
      </c>
      <c r="E3" s="310" t="s">
        <v>12</v>
      </c>
      <c r="F3" s="311" t="s">
        <v>86</v>
      </c>
      <c r="G3" s="310" t="s">
        <v>12</v>
      </c>
      <c r="H3" s="311" t="s">
        <v>86</v>
      </c>
      <c r="I3" s="510"/>
      <c r="J3" s="501"/>
    </row>
    <row r="4" spans="1:10" ht="13.5">
      <c r="A4" s="233">
        <v>1</v>
      </c>
      <c r="B4" s="233" t="s">
        <v>251</v>
      </c>
      <c r="C4" s="312">
        <v>405</v>
      </c>
      <c r="D4" s="313">
        <v>1000</v>
      </c>
      <c r="E4" s="312">
        <v>19</v>
      </c>
      <c r="F4" s="313">
        <v>1000</v>
      </c>
      <c r="G4" s="312">
        <v>480</v>
      </c>
      <c r="H4" s="313">
        <v>1000</v>
      </c>
      <c r="I4" s="312">
        <v>904</v>
      </c>
      <c r="J4" s="313">
        <v>3000</v>
      </c>
    </row>
    <row r="5" spans="1:10" ht="13.5">
      <c r="A5" s="233">
        <v>2</v>
      </c>
      <c r="B5" s="233" t="s">
        <v>255</v>
      </c>
      <c r="C5" s="312">
        <v>525</v>
      </c>
      <c r="D5" s="313">
        <v>1000</v>
      </c>
      <c r="E5" s="312">
        <v>17</v>
      </c>
      <c r="F5" s="313">
        <v>944.4444444444445</v>
      </c>
      <c r="G5" s="312">
        <v>360</v>
      </c>
      <c r="H5" s="313">
        <v>1000</v>
      </c>
      <c r="I5" s="312">
        <v>902</v>
      </c>
      <c r="J5" s="313">
        <v>2944.4444444444443</v>
      </c>
    </row>
    <row r="6" spans="1:10" ht="13.5">
      <c r="A6" s="233">
        <v>3</v>
      </c>
      <c r="B6" s="233" t="s">
        <v>246</v>
      </c>
      <c r="C6" s="312">
        <v>300</v>
      </c>
      <c r="D6" s="313">
        <v>1000</v>
      </c>
      <c r="E6" s="312">
        <v>17</v>
      </c>
      <c r="F6" s="313">
        <v>944.4444444444445</v>
      </c>
      <c r="G6" s="312">
        <v>540</v>
      </c>
      <c r="H6" s="313">
        <v>1000</v>
      </c>
      <c r="I6" s="312">
        <v>857</v>
      </c>
      <c r="J6" s="313">
        <v>2944.4444444444443</v>
      </c>
    </row>
    <row r="7" spans="1:10" ht="13.5">
      <c r="A7" s="233">
        <v>4</v>
      </c>
      <c r="B7" s="233" t="s">
        <v>291</v>
      </c>
      <c r="C7" s="312">
        <v>300</v>
      </c>
      <c r="D7" s="313">
        <v>1000</v>
      </c>
      <c r="E7" s="312">
        <v>17</v>
      </c>
      <c r="F7" s="313">
        <v>944.4444444444445</v>
      </c>
      <c r="G7" s="312">
        <v>540</v>
      </c>
      <c r="H7" s="313">
        <v>1000</v>
      </c>
      <c r="I7" s="312">
        <v>857</v>
      </c>
      <c r="J7" s="313">
        <v>2944.4444444444443</v>
      </c>
    </row>
    <row r="8" spans="1:10" ht="13.5">
      <c r="A8" s="233">
        <v>5</v>
      </c>
      <c r="B8" s="233" t="s">
        <v>254</v>
      </c>
      <c r="C8" s="312">
        <v>525</v>
      </c>
      <c r="D8" s="313">
        <v>1000</v>
      </c>
      <c r="E8" s="312">
        <v>18</v>
      </c>
      <c r="F8" s="313">
        <v>1000</v>
      </c>
      <c r="G8" s="312">
        <v>360</v>
      </c>
      <c r="H8" s="313">
        <v>857.1428571428571</v>
      </c>
      <c r="I8" s="312">
        <v>903</v>
      </c>
      <c r="J8" s="313">
        <v>2857.142857142857</v>
      </c>
    </row>
    <row r="9" spans="1:10" ht="13.5">
      <c r="A9" s="233">
        <v>6</v>
      </c>
      <c r="B9" s="233" t="s">
        <v>238</v>
      </c>
      <c r="C9" s="312">
        <v>300</v>
      </c>
      <c r="D9" s="313">
        <v>1000</v>
      </c>
      <c r="E9" s="312">
        <v>18</v>
      </c>
      <c r="F9" s="313">
        <v>1000</v>
      </c>
      <c r="G9" s="312">
        <v>420</v>
      </c>
      <c r="H9" s="313">
        <v>777.7777777777778</v>
      </c>
      <c r="I9" s="312">
        <v>738</v>
      </c>
      <c r="J9" s="313">
        <v>2777.777777777778</v>
      </c>
    </row>
    <row r="10" spans="1:10" ht="13.5">
      <c r="A10" s="233">
        <v>7</v>
      </c>
      <c r="B10" s="233" t="s">
        <v>289</v>
      </c>
      <c r="C10" s="312">
        <v>405</v>
      </c>
      <c r="D10" s="313">
        <v>1000</v>
      </c>
      <c r="E10" s="312">
        <v>17</v>
      </c>
      <c r="F10" s="313">
        <v>894.7368421052631</v>
      </c>
      <c r="G10" s="312">
        <v>420</v>
      </c>
      <c r="H10" s="313">
        <v>875</v>
      </c>
      <c r="I10" s="312">
        <v>842</v>
      </c>
      <c r="J10" s="313">
        <v>2769.7368421052633</v>
      </c>
    </row>
    <row r="11" spans="1:10" ht="13.5">
      <c r="A11" s="233">
        <v>8</v>
      </c>
      <c r="B11" s="233" t="s">
        <v>241</v>
      </c>
      <c r="C11" s="312">
        <v>300</v>
      </c>
      <c r="D11" s="313">
        <v>1000</v>
      </c>
      <c r="E11" s="312">
        <v>17</v>
      </c>
      <c r="F11" s="313">
        <v>944.4444444444445</v>
      </c>
      <c r="G11" s="312">
        <v>420</v>
      </c>
      <c r="H11" s="313">
        <v>777.7777777777778</v>
      </c>
      <c r="I11" s="312">
        <v>737</v>
      </c>
      <c r="J11" s="313">
        <v>2722.222222222222</v>
      </c>
    </row>
    <row r="12" spans="1:10" ht="13.5">
      <c r="A12" s="233">
        <v>9</v>
      </c>
      <c r="B12" s="233" t="s">
        <v>288</v>
      </c>
      <c r="C12" s="312">
        <v>405</v>
      </c>
      <c r="D12" s="313">
        <v>1000</v>
      </c>
      <c r="E12" s="312">
        <v>18</v>
      </c>
      <c r="F12" s="313">
        <v>947.3684210526316</v>
      </c>
      <c r="G12" s="312">
        <v>360</v>
      </c>
      <c r="H12" s="313">
        <v>750</v>
      </c>
      <c r="I12" s="312">
        <v>783</v>
      </c>
      <c r="J12" s="313">
        <v>2697.3684210526317</v>
      </c>
    </row>
    <row r="13" spans="1:10" ht="13.5">
      <c r="A13" s="233">
        <v>10</v>
      </c>
      <c r="B13" s="233" t="s">
        <v>249</v>
      </c>
      <c r="C13" s="312">
        <v>300</v>
      </c>
      <c r="D13" s="313">
        <v>740.7407407407406</v>
      </c>
      <c r="E13" s="312">
        <v>16</v>
      </c>
      <c r="F13" s="313">
        <v>842.1052631578947</v>
      </c>
      <c r="G13" s="312">
        <v>420</v>
      </c>
      <c r="H13" s="313">
        <v>875</v>
      </c>
      <c r="I13" s="312">
        <v>736</v>
      </c>
      <c r="J13" s="313">
        <v>2457.8460038986354</v>
      </c>
    </row>
    <row r="14" spans="1:10" ht="13.5">
      <c r="A14" s="233">
        <v>11</v>
      </c>
      <c r="B14" s="233" t="s">
        <v>287</v>
      </c>
      <c r="C14" s="312">
        <v>210</v>
      </c>
      <c r="D14" s="313">
        <v>700</v>
      </c>
      <c r="E14" s="312">
        <v>15</v>
      </c>
      <c r="F14" s="313">
        <v>833.3333333333334</v>
      </c>
      <c r="G14" s="312">
        <v>420</v>
      </c>
      <c r="H14" s="313">
        <v>777.7777777777778</v>
      </c>
      <c r="I14" s="312">
        <v>645</v>
      </c>
      <c r="J14" s="313">
        <v>2311.1111111111113</v>
      </c>
    </row>
    <row r="15" spans="1:10" ht="13.5">
      <c r="A15" s="233">
        <v>12</v>
      </c>
      <c r="B15" s="233" t="s">
        <v>259</v>
      </c>
      <c r="C15" s="312">
        <v>210</v>
      </c>
      <c r="D15" s="313">
        <v>400</v>
      </c>
      <c r="E15" s="312">
        <v>16</v>
      </c>
      <c r="F15" s="313">
        <v>888.8888888888888</v>
      </c>
      <c r="G15" s="312">
        <v>420</v>
      </c>
      <c r="H15" s="313">
        <v>1000</v>
      </c>
      <c r="I15" s="312">
        <v>646</v>
      </c>
      <c r="J15" s="313">
        <v>2288.8888888888887</v>
      </c>
    </row>
    <row r="16" spans="1:10" ht="13.5">
      <c r="A16" s="233">
        <v>13</v>
      </c>
      <c r="B16" s="233" t="s">
        <v>260</v>
      </c>
      <c r="C16" s="312">
        <v>300</v>
      </c>
      <c r="D16" s="313">
        <v>740.7407407407406</v>
      </c>
      <c r="E16" s="312">
        <v>15</v>
      </c>
      <c r="F16" s="313">
        <v>789.4736842105264</v>
      </c>
      <c r="G16" s="312">
        <v>360</v>
      </c>
      <c r="H16" s="313">
        <v>750</v>
      </c>
      <c r="I16" s="312">
        <v>675</v>
      </c>
      <c r="J16" s="313">
        <v>2280.214424951267</v>
      </c>
    </row>
    <row r="17" spans="1:10" ht="13.5">
      <c r="A17" s="233">
        <v>14</v>
      </c>
      <c r="B17" s="233" t="s">
        <v>240</v>
      </c>
      <c r="C17" s="312">
        <v>300</v>
      </c>
      <c r="D17" s="313">
        <v>1000</v>
      </c>
      <c r="E17" s="312">
        <v>17</v>
      </c>
      <c r="F17" s="313">
        <v>944.4444444444445</v>
      </c>
      <c r="G17" s="312">
        <v>180</v>
      </c>
      <c r="H17" s="313">
        <v>333.3333333333333</v>
      </c>
      <c r="I17" s="312">
        <v>497</v>
      </c>
      <c r="J17" s="313">
        <v>2277.777777777778</v>
      </c>
    </row>
    <row r="18" spans="1:10" ht="13.5">
      <c r="A18" s="233">
        <v>15</v>
      </c>
      <c r="B18" s="233" t="s">
        <v>253</v>
      </c>
      <c r="C18" s="312">
        <v>405</v>
      </c>
      <c r="D18" s="313">
        <v>771.4285714285714</v>
      </c>
      <c r="E18" s="312">
        <v>17</v>
      </c>
      <c r="F18" s="313">
        <v>944.4444444444445</v>
      </c>
      <c r="G18" s="312">
        <v>180</v>
      </c>
      <c r="H18" s="313">
        <v>428.57142857142856</v>
      </c>
      <c r="I18" s="312">
        <v>602</v>
      </c>
      <c r="J18" s="313">
        <v>2144.4444444444443</v>
      </c>
    </row>
    <row r="19" spans="1:10" ht="13.5">
      <c r="A19" s="233">
        <v>16</v>
      </c>
      <c r="B19" s="233" t="s">
        <v>286</v>
      </c>
      <c r="C19" s="312">
        <v>210</v>
      </c>
      <c r="D19" s="313">
        <v>700</v>
      </c>
      <c r="E19" s="312">
        <v>17</v>
      </c>
      <c r="F19" s="313">
        <v>944.4444444444445</v>
      </c>
      <c r="G19" s="312">
        <v>240</v>
      </c>
      <c r="H19" s="313">
        <v>444.4444444444444</v>
      </c>
      <c r="I19" s="312">
        <v>467</v>
      </c>
      <c r="J19" s="313">
        <v>2088.8888888888887</v>
      </c>
    </row>
    <row r="20" spans="1:10" ht="13.5">
      <c r="A20" s="233">
        <v>17</v>
      </c>
      <c r="B20" s="233" t="s">
        <v>243</v>
      </c>
      <c r="C20" s="312">
        <v>210</v>
      </c>
      <c r="D20" s="313">
        <v>700</v>
      </c>
      <c r="E20" s="312">
        <v>16</v>
      </c>
      <c r="F20" s="313">
        <v>888.8888888888888</v>
      </c>
      <c r="G20" s="312">
        <v>240</v>
      </c>
      <c r="H20" s="313">
        <v>444.4444444444444</v>
      </c>
      <c r="I20" s="312">
        <v>466</v>
      </c>
      <c r="J20" s="313">
        <v>2033.333333333333</v>
      </c>
    </row>
    <row r="21" spans="1:10" ht="13.5">
      <c r="A21" s="233">
        <v>18</v>
      </c>
      <c r="B21" s="233" t="s">
        <v>256</v>
      </c>
      <c r="C21" s="312">
        <v>300</v>
      </c>
      <c r="D21" s="313">
        <v>740.7407407407406</v>
      </c>
      <c r="E21" s="312">
        <v>17</v>
      </c>
      <c r="F21" s="313">
        <v>894.7368421052631</v>
      </c>
      <c r="G21" s="312">
        <v>180</v>
      </c>
      <c r="H21" s="313">
        <v>375</v>
      </c>
      <c r="I21" s="312">
        <v>497</v>
      </c>
      <c r="J21" s="313">
        <v>2010.4775828460038</v>
      </c>
    </row>
    <row r="22" spans="1:10" ht="13.5">
      <c r="A22" s="233">
        <v>19</v>
      </c>
      <c r="B22" s="233" t="s">
        <v>248</v>
      </c>
      <c r="C22" s="312">
        <v>210</v>
      </c>
      <c r="D22" s="313">
        <v>700</v>
      </c>
      <c r="E22" s="312">
        <v>16</v>
      </c>
      <c r="F22" s="313">
        <v>888.8888888888888</v>
      </c>
      <c r="G22" s="312">
        <v>180</v>
      </c>
      <c r="H22" s="313">
        <v>333.3333333333333</v>
      </c>
      <c r="I22" s="312">
        <v>406</v>
      </c>
      <c r="J22" s="313">
        <v>1922.222222222222</v>
      </c>
    </row>
    <row r="23" spans="1:10" ht="13.5">
      <c r="A23" s="233">
        <v>20</v>
      </c>
      <c r="B23" s="233" t="s">
        <v>250</v>
      </c>
      <c r="C23" s="312">
        <v>210</v>
      </c>
      <c r="D23" s="313">
        <v>400</v>
      </c>
      <c r="E23" s="312">
        <v>18</v>
      </c>
      <c r="F23" s="313">
        <v>1000</v>
      </c>
      <c r="G23" s="312">
        <v>180</v>
      </c>
      <c r="H23" s="313">
        <v>500</v>
      </c>
      <c r="I23" s="312">
        <v>408</v>
      </c>
      <c r="J23" s="313">
        <v>1900</v>
      </c>
    </row>
    <row r="24" spans="1:10" ht="13.5">
      <c r="A24" s="233">
        <v>21</v>
      </c>
      <c r="B24" s="233" t="s">
        <v>257</v>
      </c>
      <c r="C24" s="312">
        <v>405</v>
      </c>
      <c r="D24" s="313">
        <v>771.4285714285714</v>
      </c>
      <c r="E24" s="312">
        <v>17</v>
      </c>
      <c r="F24" s="313">
        <v>944.4444444444445</v>
      </c>
      <c r="G24" s="312">
        <v>60</v>
      </c>
      <c r="H24" s="313">
        <v>166.66666666666666</v>
      </c>
      <c r="I24" s="312">
        <v>482</v>
      </c>
      <c r="J24" s="313">
        <v>1882.5396825396826</v>
      </c>
    </row>
    <row r="25" spans="1:10" ht="13.5">
      <c r="A25" s="233">
        <v>22</v>
      </c>
      <c r="B25" s="233" t="s">
        <v>285</v>
      </c>
      <c r="C25" s="312">
        <v>405</v>
      </c>
      <c r="D25" s="313">
        <v>771.4285714285714</v>
      </c>
      <c r="E25" s="312">
        <v>16</v>
      </c>
      <c r="F25" s="313">
        <v>888.8888888888888</v>
      </c>
      <c r="G25" s="312">
        <v>60</v>
      </c>
      <c r="H25" s="313">
        <v>166.66666666666666</v>
      </c>
      <c r="I25" s="312">
        <v>481</v>
      </c>
      <c r="J25" s="313">
        <v>1826.984126984127</v>
      </c>
    </row>
    <row r="26" spans="1:10" ht="13.5">
      <c r="A26" s="233">
        <v>23</v>
      </c>
      <c r="B26" s="233" t="s">
        <v>245</v>
      </c>
      <c r="C26" s="312">
        <v>405</v>
      </c>
      <c r="D26" s="313">
        <v>771.4285714285714</v>
      </c>
      <c r="E26" s="312">
        <v>16</v>
      </c>
      <c r="F26" s="313">
        <v>888.8888888888888</v>
      </c>
      <c r="G26" s="312">
        <v>60</v>
      </c>
      <c r="H26" s="313">
        <v>166.66666666666666</v>
      </c>
      <c r="I26" s="312">
        <v>481</v>
      </c>
      <c r="J26" s="313">
        <v>1826.984126984127</v>
      </c>
    </row>
    <row r="27" spans="1:10" ht="13.5">
      <c r="A27" s="233">
        <v>24</v>
      </c>
      <c r="B27" s="233" t="s">
        <v>258</v>
      </c>
      <c r="C27" s="312">
        <v>210</v>
      </c>
      <c r="D27" s="313">
        <v>400</v>
      </c>
      <c r="E27" s="312">
        <v>16</v>
      </c>
      <c r="F27" s="313">
        <v>888.8888888888888</v>
      </c>
      <c r="G27" s="312">
        <v>180</v>
      </c>
      <c r="H27" s="313">
        <v>428.57142857142856</v>
      </c>
      <c r="I27" s="312">
        <v>406</v>
      </c>
      <c r="J27" s="313">
        <v>1717.4603174603171</v>
      </c>
    </row>
    <row r="28" spans="1:10" ht="13.5">
      <c r="A28" s="233">
        <v>25</v>
      </c>
      <c r="B28" s="233" t="s">
        <v>244</v>
      </c>
      <c r="C28" s="312">
        <v>210</v>
      </c>
      <c r="D28" s="313">
        <v>400</v>
      </c>
      <c r="E28" s="312">
        <v>14</v>
      </c>
      <c r="F28" s="313">
        <v>777.7777777777778</v>
      </c>
      <c r="G28" s="312">
        <v>180</v>
      </c>
      <c r="H28" s="313">
        <v>428.57142857142856</v>
      </c>
      <c r="I28" s="312">
        <v>404</v>
      </c>
      <c r="J28" s="313">
        <v>1606.3492063492063</v>
      </c>
    </row>
    <row r="29" spans="1:10" ht="13.5">
      <c r="A29" s="233">
        <v>26</v>
      </c>
      <c r="B29" s="233" t="s">
        <v>242</v>
      </c>
      <c r="C29" s="312">
        <v>210</v>
      </c>
      <c r="D29" s="313">
        <v>400</v>
      </c>
      <c r="E29" s="312">
        <v>17</v>
      </c>
      <c r="F29" s="313">
        <v>944.4444444444445</v>
      </c>
      <c r="G29" s="312">
        <v>60</v>
      </c>
      <c r="H29" s="313">
        <v>166.66666666666666</v>
      </c>
      <c r="I29" s="312">
        <v>287</v>
      </c>
      <c r="J29" s="313">
        <v>1511.111111111111</v>
      </c>
    </row>
    <row r="30" spans="1:10" ht="13.5">
      <c r="A30" s="233">
        <v>27</v>
      </c>
      <c r="B30" s="233" t="s">
        <v>239</v>
      </c>
      <c r="C30" s="312">
        <v>210</v>
      </c>
      <c r="D30" s="313">
        <v>400</v>
      </c>
      <c r="E30" s="312">
        <v>17</v>
      </c>
      <c r="F30" s="313">
        <v>944.4444444444445</v>
      </c>
      <c r="G30" s="312">
        <v>60</v>
      </c>
      <c r="H30" s="313">
        <v>166.66666666666666</v>
      </c>
      <c r="I30" s="312">
        <v>287</v>
      </c>
      <c r="J30" s="313">
        <v>1511.111111111111</v>
      </c>
    </row>
    <row r="31" spans="1:11" ht="13.5">
      <c r="A31" s="233">
        <v>28</v>
      </c>
      <c r="B31" s="233" t="s">
        <v>236</v>
      </c>
      <c r="C31" s="312">
        <v>210</v>
      </c>
      <c r="D31" s="313">
        <v>518.5185185185185</v>
      </c>
      <c r="E31" s="312">
        <v>15</v>
      </c>
      <c r="F31" s="313">
        <v>789.4736842105264</v>
      </c>
      <c r="G31" s="312">
        <v>60</v>
      </c>
      <c r="H31" s="313">
        <v>125</v>
      </c>
      <c r="I31" s="312">
        <v>285</v>
      </c>
      <c r="J31" s="313">
        <v>1432.992202729045</v>
      </c>
      <c r="K31" s="308"/>
    </row>
    <row r="32" spans="1:10" ht="13.5">
      <c r="A32" s="233">
        <v>29</v>
      </c>
      <c r="B32" s="233" t="s">
        <v>252</v>
      </c>
      <c r="C32" s="312">
        <v>0</v>
      </c>
      <c r="D32" s="313">
        <v>0</v>
      </c>
      <c r="E32" s="312">
        <v>18</v>
      </c>
      <c r="F32" s="313">
        <v>1000</v>
      </c>
      <c r="G32" s="312">
        <v>180</v>
      </c>
      <c r="H32" s="313">
        <v>428.57142857142856</v>
      </c>
      <c r="I32" s="312">
        <v>198</v>
      </c>
      <c r="J32" s="313">
        <v>1428.5714285714284</v>
      </c>
    </row>
    <row r="33" spans="1:10" ht="13.5">
      <c r="A33" s="233">
        <v>30</v>
      </c>
      <c r="B33" s="233" t="s">
        <v>290</v>
      </c>
      <c r="C33" s="312">
        <v>135</v>
      </c>
      <c r="D33" s="313">
        <v>333.3333333333333</v>
      </c>
      <c r="E33" s="312">
        <v>16</v>
      </c>
      <c r="F33" s="313">
        <v>842.1052631578947</v>
      </c>
      <c r="G33" s="312">
        <v>60</v>
      </c>
      <c r="H33" s="313">
        <v>125</v>
      </c>
      <c r="I33" s="312">
        <v>211</v>
      </c>
      <c r="J33" s="313">
        <v>1300.438596491228</v>
      </c>
    </row>
    <row r="34" spans="1:10" ht="13.5">
      <c r="A34" s="233">
        <v>31</v>
      </c>
      <c r="B34" s="233" t="s">
        <v>351</v>
      </c>
      <c r="C34" s="312">
        <v>135</v>
      </c>
      <c r="D34" s="313">
        <v>257.1428571428571</v>
      </c>
      <c r="E34" s="312">
        <v>14</v>
      </c>
      <c r="F34" s="313">
        <v>777.7777777777778</v>
      </c>
      <c r="G34" s="312">
        <v>60</v>
      </c>
      <c r="H34" s="313">
        <v>166.66666666666666</v>
      </c>
      <c r="I34" s="312">
        <v>209</v>
      </c>
      <c r="J34" s="313">
        <v>1201.5873015873017</v>
      </c>
    </row>
    <row r="35" spans="1:10" ht="13.5">
      <c r="A35" s="233">
        <v>32</v>
      </c>
      <c r="B35" s="233" t="s">
        <v>247</v>
      </c>
      <c r="C35" s="312">
        <v>210</v>
      </c>
      <c r="D35" s="313">
        <v>400</v>
      </c>
      <c r="E35" s="312">
        <v>6</v>
      </c>
      <c r="F35" s="313">
        <v>333.3333333333333</v>
      </c>
      <c r="G35" s="312">
        <v>60</v>
      </c>
      <c r="H35" s="313">
        <v>142.85714285714286</v>
      </c>
      <c r="I35" s="312">
        <v>276</v>
      </c>
      <c r="J35" s="313">
        <v>876.1904761904761</v>
      </c>
    </row>
    <row r="36" spans="1:10" ht="13.5">
      <c r="A36" s="233">
        <v>33</v>
      </c>
      <c r="B36" s="233" t="s">
        <v>237</v>
      </c>
      <c r="C36" s="312">
        <v>0</v>
      </c>
      <c r="D36" s="313">
        <v>0</v>
      </c>
      <c r="E36" s="312">
        <v>0</v>
      </c>
      <c r="F36" s="313">
        <v>0</v>
      </c>
      <c r="G36" s="312">
        <v>360</v>
      </c>
      <c r="H36" s="313">
        <v>750</v>
      </c>
      <c r="I36" s="312">
        <v>360</v>
      </c>
      <c r="J36" s="313">
        <v>750</v>
      </c>
    </row>
    <row r="37" spans="1:10" ht="13.5">
      <c r="A37" s="233">
        <v>34</v>
      </c>
      <c r="B37" s="233" t="s">
        <v>261</v>
      </c>
      <c r="C37" s="312">
        <v>300</v>
      </c>
      <c r="D37" s="313">
        <v>571.4285714285714</v>
      </c>
      <c r="E37" s="312">
        <v>0</v>
      </c>
      <c r="F37" s="313">
        <v>0</v>
      </c>
      <c r="G37" s="312">
        <v>0</v>
      </c>
      <c r="H37" s="313">
        <v>0</v>
      </c>
      <c r="I37" s="312">
        <v>300</v>
      </c>
      <c r="J37" s="313">
        <v>571.4285714285714</v>
      </c>
    </row>
  </sheetData>
  <mergeCells count="8">
    <mergeCell ref="J2:J3"/>
    <mergeCell ref="C1:J1"/>
    <mergeCell ref="A1:A3"/>
    <mergeCell ref="B1:B3"/>
    <mergeCell ref="C2:D2"/>
    <mergeCell ref="E2:F2"/>
    <mergeCell ref="G2:H2"/>
    <mergeCell ref="I2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Wataru Takabe</dc:creator>
  <cp:keywords/>
  <dc:description/>
  <cp:lastModifiedBy>きむらクラフト</cp:lastModifiedBy>
  <cp:lastPrinted>2006-09-30T06:30:42Z</cp:lastPrinted>
  <dcterms:created xsi:type="dcterms:W3CDTF">2005-08-09T13:02:30Z</dcterms:created>
  <dcterms:modified xsi:type="dcterms:W3CDTF">2006-10-03T10:39:18Z</dcterms:modified>
  <cp:category/>
  <cp:version/>
  <cp:contentType/>
  <cp:contentStatus/>
</cp:coreProperties>
</file>